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ivotTables/pivotTable9.xml" ContentType="application/vnd.openxmlformats-officedocument.spreadsheetml.pivotTab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Ladócki Viktor\OneDrive\Asztali gép\KJE\03_Statisztika 1\Kodolányi stat 1 felkészítő_2025-DESKTOP-LPVA7EA\Megoldott anyagok\"/>
    </mc:Choice>
  </mc:AlternateContent>
  <xr:revisionPtr revIDLastSave="749" documentId="8_{2CA88BD7-E0B4-427F-9DE2-D5929C4118F2}" xr6:coauthVersionLast="36" xr6:coauthVersionMax="47" xr10:uidLastSave="{81B662B9-1C5A-4237-9B47-5DF4F0DAFE69}"/>
  <bookViews>
    <workbookView xWindow="28680" yWindow="-120" windowWidth="29040" windowHeight="15720" tabRatio="807" firstSheet="1" activeTab="7" xr2:uid="{00000000-000D-0000-FFFF-FFFF00000000}"/>
  </bookViews>
  <sheets>
    <sheet name="SEGÉDLET - ÁBRÁK" sheetId="25" r:id="rId1"/>
    <sheet name="1b - LEÍRÓ STAT" sheetId="10" r:id="rId2"/>
    <sheet name="IDŐSOR_csak vizsgára" sheetId="23" r:id="rId3"/>
    <sheet name="4 - CSOPORTOSÍTÓ TÁBLA " sheetId="24" r:id="rId4"/>
    <sheet name="1a - LEÍRÓ STAT + vizsgára" sheetId="14" r:id="rId5"/>
    <sheet name="2 - ASSZOCIÁCIÓS KAPCSOLAT" sheetId="3" r:id="rId6"/>
    <sheet name="3 - VEGYES KAPCSOLAT" sheetId="7" r:id="rId7"/>
    <sheet name="5 - INDEXSZÁMÍTÁS" sheetId="20" r:id="rId8"/>
    <sheet name="Adatgyűjtés" sheetId="30" r:id="rId9"/>
  </sheets>
  <definedNames>
    <definedName name="_xlnm._FilterDatabase" localSheetId="1" hidden="1">'1b - LEÍRÓ STAT'!$B$19:$G$19</definedName>
  </definedNames>
  <calcPr calcId="191029"/>
  <pivotCaches>
    <pivotCache cacheId="11" r:id="rId10"/>
    <pivotCache cacheId="28" r:id="rId11"/>
    <pivotCache cacheId="53" r:id="rId12"/>
    <pivotCache cacheId="61" r:id="rId13"/>
    <pivotCache cacheId="80" r:id="rId1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0" l="1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22" i="30"/>
  <c r="F133" i="20"/>
  <c r="C130" i="20"/>
  <c r="C124" i="20"/>
  <c r="C118" i="20"/>
  <c r="E88" i="20"/>
  <c r="D88" i="20"/>
  <c r="C88" i="20"/>
  <c r="E66" i="20"/>
  <c r="C63" i="20"/>
  <c r="C57" i="20"/>
  <c r="C47" i="20"/>
  <c r="C44" i="20"/>
  <c r="C42" i="20"/>
  <c r="C40" i="20"/>
  <c r="C38" i="20"/>
  <c r="E29" i="20"/>
  <c r="E30" i="20"/>
  <c r="E28" i="20"/>
  <c r="D29" i="20"/>
  <c r="D30" i="20"/>
  <c r="D28" i="20"/>
  <c r="C30" i="20"/>
  <c r="C29" i="20"/>
  <c r="C28" i="20"/>
  <c r="L114" i="7"/>
  <c r="L108" i="7"/>
  <c r="K100" i="7"/>
  <c r="K95" i="7"/>
  <c r="K88" i="7"/>
  <c r="K85" i="7"/>
  <c r="J131" i="3"/>
  <c r="J128" i="3"/>
  <c r="J126" i="3"/>
  <c r="J120" i="3"/>
  <c r="J117" i="3"/>
  <c r="K117" i="3"/>
  <c r="J118" i="3"/>
  <c r="K118" i="3"/>
  <c r="K116" i="3"/>
  <c r="J116" i="3"/>
  <c r="J76" i="3"/>
  <c r="K76" i="3"/>
  <c r="J77" i="3"/>
  <c r="K77" i="3"/>
  <c r="K75" i="3"/>
  <c r="J75" i="3"/>
  <c r="K79" i="3"/>
  <c r="J79" i="3"/>
  <c r="P152" i="14"/>
  <c r="P153" i="14"/>
  <c r="P154" i="14"/>
  <c r="P155" i="14"/>
  <c r="P156" i="14"/>
  <c r="P151" i="14"/>
  <c r="P111" i="14"/>
  <c r="P112" i="14"/>
  <c r="P113" i="14" s="1"/>
  <c r="P110" i="14"/>
  <c r="P109" i="14"/>
  <c r="M111" i="14"/>
  <c r="M112" i="14"/>
  <c r="M113" i="14" s="1"/>
  <c r="M110" i="14"/>
  <c r="M109" i="14"/>
  <c r="M94" i="24"/>
  <c r="M95" i="24"/>
  <c r="M96" i="24"/>
  <c r="M97" i="24"/>
  <c r="M93" i="24"/>
  <c r="N44" i="24"/>
  <c r="N45" i="24"/>
  <c r="N46" i="24"/>
  <c r="N47" i="24"/>
  <c r="N43" i="24"/>
  <c r="M44" i="24"/>
  <c r="M45" i="24"/>
  <c r="M46" i="24"/>
  <c r="M47" i="24"/>
  <c r="M43" i="24"/>
  <c r="N54" i="23"/>
  <c r="M54" i="23"/>
  <c r="M47" i="23"/>
  <c r="K51" i="23"/>
  <c r="K50" i="23"/>
  <c r="K49" i="23"/>
  <c r="M43" i="23"/>
  <c r="M4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21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20" i="23"/>
  <c r="K30" i="10"/>
  <c r="K31" i="10" s="1"/>
  <c r="K29" i="10"/>
  <c r="K28" i="10"/>
  <c r="K27" i="10"/>
  <c r="K26" i="10"/>
  <c r="K25" i="10"/>
  <c r="O22" i="10"/>
  <c r="K35" i="10" l="1"/>
  <c r="K57" i="23" l="1"/>
  <c r="K58" i="23"/>
  <c r="K56" i="23"/>
  <c r="C108" i="20"/>
  <c r="C112" i="20" l="1"/>
  <c r="C144" i="20" s="1"/>
  <c r="C110" i="20" l="1"/>
  <c r="C114" i="20"/>
  <c r="C71" i="20"/>
  <c r="E80" i="20" s="1"/>
  <c r="C138" i="20" l="1"/>
  <c r="C77" i="20"/>
  <c r="F147" i="20" l="1"/>
</calcChain>
</file>

<file path=xl/sharedStrings.xml><?xml version="1.0" encoding="utf-8"?>
<sst xmlns="http://schemas.openxmlformats.org/spreadsheetml/2006/main" count="1882" uniqueCount="514">
  <si>
    <t>Karbantartási ktg (E Ft)</t>
  </si>
  <si>
    <t>Üzemanyag</t>
  </si>
  <si>
    <t>Gyártó</t>
  </si>
  <si>
    <t>Év</t>
  </si>
  <si>
    <t>dízel</t>
  </si>
  <si>
    <t>Ikarus</t>
  </si>
  <si>
    <t>Volvo</t>
  </si>
  <si>
    <t>gáz</t>
  </si>
  <si>
    <t>Man</t>
  </si>
  <si>
    <t>Sorcímkék</t>
  </si>
  <si>
    <t>Végösszeg</t>
  </si>
  <si>
    <t>fehér</t>
  </si>
  <si>
    <t>kék</t>
  </si>
  <si>
    <t>sárga</t>
  </si>
  <si>
    <t>Szín</t>
  </si>
  <si>
    <t>Kv</t>
  </si>
  <si>
    <t>Egységár (Ft)</t>
  </si>
  <si>
    <t>Ford</t>
  </si>
  <si>
    <t>Győr</t>
  </si>
  <si>
    <t>Szeged</t>
  </si>
  <si>
    <t>Suzuki</t>
  </si>
  <si>
    <t>Sopron</t>
  </si>
  <si>
    <t>Audi</t>
  </si>
  <si>
    <t>Pécs</t>
  </si>
  <si>
    <t>Opel</t>
  </si>
  <si>
    <t>Toyota</t>
  </si>
  <si>
    <t>Jármű típusa</t>
  </si>
  <si>
    <t>Helyszín</t>
  </si>
  <si>
    <t>2021.jan.</t>
  </si>
  <si>
    <t>2020.dec.</t>
  </si>
  <si>
    <t>2020.nov.</t>
  </si>
  <si>
    <t>2020.okt.</t>
  </si>
  <si>
    <t>2020.szept.</t>
  </si>
  <si>
    <t>2020.aug.</t>
  </si>
  <si>
    <t>2020.júl.</t>
  </si>
  <si>
    <t>2020.jún.</t>
  </si>
  <si>
    <t>2020.máj.</t>
  </si>
  <si>
    <t>2020.ápr.</t>
  </si>
  <si>
    <t>2020.márc.</t>
  </si>
  <si>
    <t>2020.febr.</t>
  </si>
  <si>
    <t>2020.jan.</t>
  </si>
  <si>
    <t>2019.dec.</t>
  </si>
  <si>
    <t>ip</t>
  </si>
  <si>
    <t>iq</t>
  </si>
  <si>
    <t>iv</t>
  </si>
  <si>
    <t>FELADAT</t>
  </si>
  <si>
    <t>ELMÉLET</t>
  </si>
  <si>
    <t>Eladott mennyiség (kg)</t>
  </si>
  <si>
    <r>
      <t>∑q</t>
    </r>
    <r>
      <rPr>
        <b/>
        <vertAlign val="subscript"/>
        <sz val="12"/>
        <color theme="1"/>
        <rFont val="Calibri"/>
        <family val="2"/>
        <charset val="238"/>
        <scheme val="minor"/>
      </rPr>
      <t>0</t>
    </r>
    <r>
      <rPr>
        <b/>
        <sz val="12"/>
        <color theme="1"/>
        <rFont val="Calibri"/>
        <family val="2"/>
        <charset val="238"/>
        <scheme val="minor"/>
      </rPr>
      <t>*p</t>
    </r>
    <r>
      <rPr>
        <b/>
        <vertAlign val="subscript"/>
        <sz val="12"/>
        <color theme="1"/>
        <rFont val="Calibri"/>
        <family val="2"/>
        <charset val="238"/>
        <scheme val="minor"/>
      </rPr>
      <t>0</t>
    </r>
  </si>
  <si>
    <r>
      <t>∑q</t>
    </r>
    <r>
      <rPr>
        <b/>
        <vertAlign val="subscript"/>
        <sz val="12"/>
        <color theme="1"/>
        <rFont val="Calibri"/>
        <family val="2"/>
        <charset val="238"/>
        <scheme val="minor"/>
      </rPr>
      <t>1</t>
    </r>
    <r>
      <rPr>
        <b/>
        <sz val="12"/>
        <color theme="1"/>
        <rFont val="Calibri"/>
        <family val="2"/>
        <charset val="238"/>
        <scheme val="minor"/>
      </rPr>
      <t>*p</t>
    </r>
    <r>
      <rPr>
        <b/>
        <vertAlign val="subscript"/>
        <sz val="12"/>
        <color theme="1"/>
        <rFont val="Calibri"/>
        <family val="2"/>
        <charset val="238"/>
        <scheme val="minor"/>
      </rPr>
      <t>1</t>
    </r>
  </si>
  <si>
    <r>
      <t>∑q</t>
    </r>
    <r>
      <rPr>
        <b/>
        <vertAlign val="subscript"/>
        <sz val="12"/>
        <color theme="1"/>
        <rFont val="Calibri"/>
        <family val="2"/>
        <charset val="238"/>
        <scheme val="minor"/>
      </rPr>
      <t>0</t>
    </r>
    <r>
      <rPr>
        <b/>
        <sz val="12"/>
        <color theme="1"/>
        <rFont val="Calibri"/>
        <family val="2"/>
        <charset val="238"/>
        <scheme val="minor"/>
      </rPr>
      <t>*p</t>
    </r>
    <r>
      <rPr>
        <b/>
        <vertAlign val="subscript"/>
        <sz val="12"/>
        <color theme="1"/>
        <rFont val="Calibri"/>
        <family val="2"/>
        <charset val="238"/>
        <scheme val="minor"/>
      </rPr>
      <t>1</t>
    </r>
  </si>
  <si>
    <r>
      <t>∑q</t>
    </r>
    <r>
      <rPr>
        <b/>
        <vertAlign val="subscript"/>
        <sz val="12"/>
        <color theme="1"/>
        <rFont val="Calibri"/>
        <family val="2"/>
        <charset val="238"/>
        <scheme val="minor"/>
      </rPr>
      <t>1</t>
    </r>
    <r>
      <rPr>
        <b/>
        <sz val="12"/>
        <color theme="1"/>
        <rFont val="Calibri"/>
        <family val="2"/>
        <charset val="238"/>
        <scheme val="minor"/>
      </rPr>
      <t>*p</t>
    </r>
    <r>
      <rPr>
        <b/>
        <vertAlign val="subscript"/>
        <sz val="12"/>
        <color theme="1"/>
        <rFont val="Calibri"/>
        <family val="2"/>
        <charset val="238"/>
        <scheme val="minor"/>
      </rPr>
      <t>0</t>
    </r>
  </si>
  <si>
    <t>Mango</t>
  </si>
  <si>
    <t xml:space="preserve">Alma </t>
  </si>
  <si>
    <t>Narancs</t>
  </si>
  <si>
    <t>Ft</t>
  </si>
  <si>
    <t>egyedi indexek ("i")</t>
  </si>
  <si>
    <t>Iv (értékindex)</t>
  </si>
  <si>
    <t>vagy</t>
  </si>
  <si>
    <r>
      <t>I</t>
    </r>
    <r>
      <rPr>
        <b/>
        <vertAlign val="subscript"/>
        <sz val="12"/>
        <color theme="1"/>
        <rFont val="Calibri"/>
        <family val="2"/>
        <charset val="238"/>
        <scheme val="minor"/>
      </rPr>
      <t>q</t>
    </r>
    <r>
      <rPr>
        <b/>
        <vertAlign val="superscript"/>
        <sz val="12"/>
        <color theme="1"/>
        <rFont val="Calibri"/>
        <family val="2"/>
        <charset val="238"/>
        <scheme val="minor"/>
      </rPr>
      <t>0</t>
    </r>
  </si>
  <si>
    <r>
      <t>I</t>
    </r>
    <r>
      <rPr>
        <b/>
        <vertAlign val="subscript"/>
        <sz val="12"/>
        <color theme="1"/>
        <rFont val="Calibri"/>
        <family val="2"/>
        <charset val="238"/>
        <scheme val="minor"/>
      </rPr>
      <t>p</t>
    </r>
    <r>
      <rPr>
        <b/>
        <vertAlign val="superscript"/>
        <sz val="12"/>
        <color theme="1"/>
        <rFont val="Calibri"/>
        <family val="2"/>
        <charset val="238"/>
        <scheme val="minor"/>
      </rPr>
      <t>1</t>
    </r>
  </si>
  <si>
    <t>Paasche-súlyozású árindex</t>
  </si>
  <si>
    <r>
      <t>I</t>
    </r>
    <r>
      <rPr>
        <b/>
        <vertAlign val="subscript"/>
        <sz val="12"/>
        <color theme="1"/>
        <rFont val="Calibri"/>
        <family val="2"/>
        <charset val="238"/>
        <scheme val="minor"/>
      </rPr>
      <t>q</t>
    </r>
    <r>
      <rPr>
        <b/>
        <vertAlign val="superscript"/>
        <sz val="12"/>
        <color theme="1"/>
        <rFont val="Calibri"/>
        <family val="2"/>
        <charset val="238"/>
        <scheme val="minor"/>
      </rPr>
      <t>1</t>
    </r>
  </si>
  <si>
    <r>
      <t>I</t>
    </r>
    <r>
      <rPr>
        <b/>
        <vertAlign val="subscript"/>
        <sz val="12"/>
        <color theme="1"/>
        <rFont val="Calibri"/>
        <family val="2"/>
        <charset val="238"/>
        <scheme val="minor"/>
      </rPr>
      <t>p</t>
    </r>
    <r>
      <rPr>
        <b/>
        <vertAlign val="superscript"/>
        <sz val="12"/>
        <color theme="1"/>
        <rFont val="Calibri"/>
        <family val="2"/>
        <charset val="238"/>
        <scheme val="minor"/>
      </rPr>
      <t>0</t>
    </r>
  </si>
  <si>
    <t>Paasche-súlyozású volumenindex</t>
  </si>
  <si>
    <t>Laspeyres-súlyozású árindex</t>
  </si>
  <si>
    <t>Az eladott mennyiség együttesen átlagosan 3,52%-kal csökkent Paasche-súlyozás mellett 2005-ről 2010-re</t>
  </si>
  <si>
    <t>Az árak együttesen átlagosan 16,20%-kal nőttek Laspeyres-súlyozás mellett 2005-ről 2010-re</t>
  </si>
  <si>
    <t>Együttesen</t>
  </si>
  <si>
    <t>Árindexek</t>
  </si>
  <si>
    <t>Volumenindexek</t>
  </si>
  <si>
    <t>Értékindexek</t>
  </si>
  <si>
    <r>
      <t>K</t>
    </r>
    <r>
      <rPr>
        <b/>
        <vertAlign val="subscript"/>
        <sz val="12"/>
        <color theme="1"/>
        <rFont val="Calibri"/>
        <family val="2"/>
        <charset val="238"/>
        <scheme val="minor"/>
      </rPr>
      <t>q</t>
    </r>
    <r>
      <rPr>
        <b/>
        <vertAlign val="superscript"/>
        <sz val="12"/>
        <color theme="1"/>
        <rFont val="Calibri"/>
        <family val="2"/>
        <charset val="238"/>
        <scheme val="minor"/>
      </rPr>
      <t>0</t>
    </r>
  </si>
  <si>
    <t>Ip0 = Iv / Iq1</t>
  </si>
  <si>
    <r>
      <t>K</t>
    </r>
    <r>
      <rPr>
        <b/>
        <vertAlign val="subscript"/>
        <sz val="12"/>
        <color theme="1"/>
        <rFont val="Calibri"/>
        <family val="2"/>
        <charset val="238"/>
        <scheme val="minor"/>
      </rPr>
      <t>p</t>
    </r>
    <r>
      <rPr>
        <b/>
        <vertAlign val="superscript"/>
        <sz val="12"/>
        <color theme="1"/>
        <rFont val="Calibri"/>
        <family val="2"/>
        <charset val="238"/>
        <scheme val="minor"/>
      </rPr>
      <t>1</t>
    </r>
  </si>
  <si>
    <t>Kp1 = Kv - Kq0</t>
  </si>
  <si>
    <r>
      <t>K</t>
    </r>
    <r>
      <rPr>
        <b/>
        <vertAlign val="subscript"/>
        <sz val="12"/>
        <color theme="1"/>
        <rFont val="Calibri"/>
        <family val="2"/>
        <charset val="238"/>
        <scheme val="minor"/>
      </rPr>
      <t>q</t>
    </r>
    <r>
      <rPr>
        <b/>
        <vertAlign val="superscript"/>
        <sz val="12"/>
        <color theme="1"/>
        <rFont val="Calibri"/>
        <family val="2"/>
        <charset val="238"/>
        <scheme val="minor"/>
      </rPr>
      <t>1</t>
    </r>
  </si>
  <si>
    <t>Paasche-súlyozású, volumenkülönbség</t>
  </si>
  <si>
    <t>Laspeyres-súlyozású árkülönbség</t>
  </si>
  <si>
    <r>
      <t>K</t>
    </r>
    <r>
      <rPr>
        <b/>
        <vertAlign val="subscript"/>
        <sz val="12"/>
        <color theme="1"/>
        <rFont val="Calibri"/>
        <family val="2"/>
        <charset val="238"/>
        <scheme val="minor"/>
      </rPr>
      <t>p</t>
    </r>
    <r>
      <rPr>
        <b/>
        <vertAlign val="superscript"/>
        <sz val="12"/>
        <color theme="1"/>
        <rFont val="Calibri"/>
        <family val="2"/>
        <charset val="238"/>
        <scheme val="minor"/>
      </rPr>
      <t>0</t>
    </r>
  </si>
  <si>
    <t>GYAKORLÓ!</t>
  </si>
  <si>
    <t>Kp0 = Kv - Kq1</t>
  </si>
  <si>
    <t>Megtett táv (km)</t>
  </si>
  <si>
    <t>Életkor (év)</t>
  </si>
  <si>
    <t>Mennyiség / Életkor (év)</t>
  </si>
  <si>
    <t>Átlag / Életkor (év)3</t>
  </si>
  <si>
    <t>Szórásp / Életkor (év)2</t>
  </si>
  <si>
    <t>Nj (csoportlétszámok)</t>
  </si>
  <si>
    <t>Xj (csoportátlagok)</t>
  </si>
  <si>
    <t>σj (csoportszórások)</t>
  </si>
  <si>
    <t>X (főátlag)</t>
  </si>
  <si>
    <t>N (sokasági létszám)</t>
  </si>
  <si>
    <t>σ (teljes szórás)</t>
  </si>
  <si>
    <r>
      <t>σ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</si>
  <si>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σ</t>
    </r>
    <r>
      <rPr>
        <b/>
        <vertAlign val="subscript"/>
        <sz val="12"/>
        <color theme="1"/>
        <rFont val="Calibri"/>
        <family val="2"/>
        <charset val="238"/>
        <scheme val="minor"/>
      </rPr>
      <t>B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</si>
  <si>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σ</t>
    </r>
    <r>
      <rPr>
        <b/>
        <vertAlign val="subscript"/>
        <sz val="12"/>
        <color theme="1"/>
        <rFont val="Calibri"/>
        <family val="2"/>
        <charset val="238"/>
        <scheme val="minor"/>
      </rPr>
      <t>K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</si>
  <si>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képlettel</t>
  </si>
  <si>
    <r>
      <t>H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 (varianciahányados)</t>
    </r>
  </si>
  <si>
    <t>H (szóráshányados)</t>
  </si>
  <si>
    <t>független a két ismérv</t>
  </si>
  <si>
    <t>közepes erősségű kapcsolat van a két ismérv közt.</t>
  </si>
  <si>
    <t>függvényszerű kapcsolat van a két ismérv közt.</t>
  </si>
  <si>
    <t>közepesnél gyengébb kapcsolat van a két ismérv közt.</t>
  </si>
  <si>
    <t>szoros kapcsolat van a két ismérv közt.</t>
  </si>
  <si>
    <t>KAPCSOLATVIZSGÁLAT</t>
  </si>
  <si>
    <t>Asszociáció</t>
  </si>
  <si>
    <t>Vegyes kapcsolat</t>
  </si>
  <si>
    <t>Korreláció (stat2!)</t>
  </si>
  <si>
    <t>egyéb (minőségi/területi) vs egyéb (minőségi/területi) - pl. hajszín vs beosztás</t>
  </si>
  <si>
    <t>egyéb (minőségi/területi) vs mennyiségi - pl. nemek vs vizsgapontszám</t>
  </si>
  <si>
    <t>mennyiségi vs mennyiségi - pl. életkor vs fizetés</t>
  </si>
  <si>
    <t>függetlenség</t>
  </si>
  <si>
    <t>függvényszerű kapcsolat</t>
  </si>
  <si>
    <t>sztochasztikus kapcsolat (valamilyen tendencia van)</t>
  </si>
  <si>
    <t>Megnézzük, hogy két ismérv közt van-e összefüggés, kapcsolat (magyarázzák-e egymást)</t>
  </si>
  <si>
    <t>Fajtái (ismérvtípusok szerint):</t>
  </si>
  <si>
    <t>Fajtái (erősség szerint):</t>
  </si>
  <si>
    <t>szoros</t>
  </si>
  <si>
    <t>gyenge</t>
  </si>
  <si>
    <t>közepes</t>
  </si>
  <si>
    <t>Autóbuszok működési adatai szerepelnek az adatbázisban (N=80)</t>
  </si>
  <si>
    <t>Mutató</t>
  </si>
  <si>
    <t>Jel</t>
  </si>
  <si>
    <t>Érték</t>
  </si>
  <si>
    <t>Értelmezés</t>
  </si>
  <si>
    <t>A csoportosítás szempontját a "Sorokba" és "Oszlopokba" húzva tudod megadni.</t>
  </si>
  <si>
    <t>Kimutatásra nem hivatkozunk ("megőrül" az excel). Kimutatás másolás (Ctrl+C), majd értékként beillesztés!</t>
  </si>
  <si>
    <t>Turisták száma (fő)</t>
  </si>
  <si>
    <t>Készlet (E Ft, a hó utolsó napján)</t>
  </si>
  <si>
    <t>bázis</t>
  </si>
  <si>
    <t>b) Határozza meg a készlet adatokból a bázis-, és láncviszonyszámokat (bázis 2019.dec.)! Értelmezze az 6. adatsor eredményeit!</t>
  </si>
  <si>
    <r>
      <t>Y</t>
    </r>
    <r>
      <rPr>
        <b/>
        <vertAlign val="subscript"/>
        <sz val="12"/>
        <color theme="1"/>
        <rFont val="Calibri"/>
        <family val="2"/>
        <charset val="238"/>
        <scheme val="minor"/>
      </rPr>
      <t>n</t>
    </r>
  </si>
  <si>
    <r>
      <t>Y</t>
    </r>
    <r>
      <rPr>
        <b/>
        <vertAlign val="subscript"/>
        <sz val="12"/>
        <color theme="1"/>
        <rFont val="Calibri"/>
        <family val="2"/>
        <charset val="238"/>
        <scheme val="minor"/>
      </rPr>
      <t>1</t>
    </r>
  </si>
  <si>
    <t>Viszonyszámok:</t>
  </si>
  <si>
    <t>két – valamilyen szempontból összetartozó – adat hányadosa</t>
  </si>
  <si>
    <t xml:space="preserve">Megoszlási: </t>
  </si>
  <si>
    <t>pl. egy szak 60%-a fiú, 40% lány</t>
  </si>
  <si>
    <t>pl. magyar népesség 20%-a fiatal, 50%-a középkorú, 30%-a idős</t>
  </si>
  <si>
    <t>Dinamikus:</t>
  </si>
  <si>
    <t>két időszak közti összehasonlításra szolgál (új/régi)</t>
  </si>
  <si>
    <t>lánc</t>
  </si>
  <si>
    <t>n-1</t>
  </si>
  <si>
    <t>rész/egész viszonya (egész mindig 100%)</t>
  </si>
  <si>
    <t>Idősor:</t>
  </si>
  <si>
    <t>Egymást követő időszakok és a hozzájuk tartozó értékek sorozata</t>
  </si>
  <si>
    <t>Autókereskedések adatai szerepelnek az adatbázisban (N=150).</t>
  </si>
  <si>
    <t>1-3</t>
  </si>
  <si>
    <t>4-6</t>
  </si>
  <si>
    <t>7-9</t>
  </si>
  <si>
    <t>10-12</t>
  </si>
  <si>
    <t>13-15</t>
  </si>
  <si>
    <t>Mennyiség / Életkor (év)2</t>
  </si>
  <si>
    <t>b) Készítsen osztályközös gyakoriági sort az életkorokról (1 év alsó határral és 3 éves hosszakkal)! A Határozza meg a relatív gyakoriságokat (%) is! Készítsen hisztogramot! Jelenítse meg a %-os megoszlás értékeket is vonaldiagrammal! Értelmezze a 4. sor eredményeit!</t>
  </si>
  <si>
    <t>Osztályközök létrehozása: A sorcímkék alatt valamelyik életkor értékre jobb klikkel kattintva "Csoportosítás", majd alsó határ ("Kezdődik") és hossz ("Mi szerint") beállítása.</t>
  </si>
  <si>
    <t>gyakoriság</t>
  </si>
  <si>
    <t>relatív gyakoriság (%)</t>
  </si>
  <si>
    <t>c) Határozza meg a kumulált gyakoriságokat és kumulált relatív gyakoriságokat! Értelmezze a 3. sor eredményét!</t>
  </si>
  <si>
    <t>VONALDIAGRAM</t>
  </si>
  <si>
    <t>Pl:</t>
  </si>
  <si>
    <t>KÖRDIAGRAM:</t>
  </si>
  <si>
    <t>OSZLOPDIAGRAM</t>
  </si>
  <si>
    <t>SZALAGDIAGRAM</t>
  </si>
  <si>
    <t>Fektetett oszlopdiagram :)</t>
  </si>
  <si>
    <t>OSZTOTT OSZLOPDIAGRAM</t>
  </si>
  <si>
    <t>A megoszlás (abszolút mértékegység vagy %-os) bemutatására alkalmas</t>
  </si>
  <si>
    <t>A megoszlás (abszolút mértékegység vagy %-os) bemutatására alkalmas akár két ismérv szerint is (ha 2 oszlop van)</t>
  </si>
  <si>
    <t>OSZTOTT SZALAGDIAGRAM</t>
  </si>
  <si>
    <t>A megoszlás (abszolút mértékegység vagy %-os) bemutatására alkalmas akár két ismérv szerint is (ha 2 "szalag" van)</t>
  </si>
  <si>
    <t>HISZTOGRAM</t>
  </si>
  <si>
    <t>Osztályközös gyakorisági sornál használatos oszlopdiagram. "Összeérnek" az oszlopok határai</t>
  </si>
  <si>
    <t>A diagramvarázslóban "Halmozott oszlop" alatt keresd!</t>
  </si>
  <si>
    <t>A diagramvarázslóban "Halmozott sáv" alatt keresd!</t>
  </si>
  <si>
    <t>A diagramvarázslóban "Sáv" alatt keresd!</t>
  </si>
  <si>
    <t>Idősorok jellemzésére alkalmas (idősor: x tengelyen az egymást követő időszakok találhatóak)</t>
  </si>
  <si>
    <t>Alkalmas pl. a gyakoriságok szemléltetésére</t>
  </si>
  <si>
    <t>Mindig adj címet az ábrának ("Diagramcím" helyére írd be)</t>
  </si>
  <si>
    <t>egy megadott, rögzített időszak értékéhez viszonyít</t>
  </si>
  <si>
    <t>a) Kvantitatív adatokból (minimum 20 különálló adat) a következő mutatók meghatározása és értelmezése: 
átlag, módusz, medián, kvartilisek, szórás, relatív szórás, aszimmetria (ferdeség) mutató és grafikus ábrázolás</t>
  </si>
  <si>
    <t>CSAK VIZSGA</t>
  </si>
  <si>
    <t>329-378</t>
  </si>
  <si>
    <t>379-428</t>
  </si>
  <si>
    <t>429-478</t>
  </si>
  <si>
    <t>479-528</t>
  </si>
  <si>
    <t>529-578</t>
  </si>
  <si>
    <t>0-328</t>
  </si>
  <si>
    <t>lásd: IDŐSOR lapfül</t>
  </si>
  <si>
    <t>lásd: 1a - LEÍRÓ STAT lapfül</t>
  </si>
  <si>
    <t>lásd: 1b - LEÍRÓ STAT lapfül</t>
  </si>
  <si>
    <t>lásd: VEGYES KAPCSOLAT lapfül</t>
  </si>
  <si>
    <t>lásd: ASSZOCIÁCÓS KAPCSOLAT lapfül</t>
  </si>
  <si>
    <t>lásd: CSOPORTOSÍTÓ TÁBLA lapfül</t>
  </si>
  <si>
    <t>Autóbuszok működési adatai szerepelnek az adatbázisban</t>
  </si>
  <si>
    <t>A táblázat egy tetszőleges cellájára kattintok. Majd beszúrás - táblázatok - kimutatás - táblázatból vagy tartományból - létező munkalapra</t>
  </si>
  <si>
    <t>Az ismérveket az  "Értékekbe" húzva pedig pl. gyakoriságot (darabszámot), átlagot, szórást kaphatsz a behúzott ismérv melletti fekete nyíl által ("Értékösszegzési szempont")</t>
  </si>
  <si>
    <t>A kimutatás lelke a "Mezőlista", amelyet a kimutatásra kattintva (jobb klikk) tudsz előhozni ("Mezőlista megjelenítése")</t>
  </si>
  <si>
    <t>Mértékegységet (pl. abszolút mértékegység vagy %) is itt tudsz választani ("Az értékek megjelenítése")</t>
  </si>
  <si>
    <t>Figyelem! Mennyiségi ismérv "Értékekbe" húzásakor mindig "Összeget" kapsz, ezt állítsd át a kívánt szempontra</t>
  </si>
  <si>
    <t>Mindig add hozzá az adatfeliratokat (az ábrára kattintva jobb felső sarokban megjelenik egy kereszt, majd "Adatfeliratok")</t>
  </si>
  <si>
    <t>Mindig add hozzá a tengelycímeket (az ábrára kattintva jobb felső sarokban megjelenik egy kereszt, majd "Tengelycímek")</t>
  </si>
  <si>
    <t>az előző (t-1) időszaki értékhez viszonyít</t>
  </si>
  <si>
    <t>Hónap</t>
  </si>
  <si>
    <t>c) Határozza meg és értelmezze a teljes időszakra a turisták száma esetén a fejlődés átlagos mértékét és - ütemét!</t>
  </si>
  <si>
    <t>a) Ábrázolja vonaldiagramon a készlet értékeket a teljes vizsgált időszakra és értelmezze azokat!</t>
  </si>
  <si>
    <t>Két időszakra valamilyen kvalitatív változó szerint bontott adatokból:</t>
  </si>
  <si>
    <t>a) Adja meg a rész-, és összetett dinamikus viszonyszámokat bázisról tárgyidőszakra (Vj-k és átlaguk), értelmezze az eredményeket és ábrázolja osztott oszlopdiagrammal az adatokat!</t>
  </si>
  <si>
    <t>Profit (e Ft)</t>
  </si>
  <si>
    <t>kimutatás: a jármű eladási helyszíne (sor), a vizsgált évek (oszlop), és a profit összesítések (belső értékek)</t>
  </si>
  <si>
    <t>Beszúrás-Diagramok-Minden diagram-oszlop-halmozott oszlop</t>
  </si>
  <si>
    <t>%-os mértékegységet a Mezőlistán az Értékeknél lévő fekete nyíllal tudsz választani ("Értékmező beállítások", "Az értékek megjelenítése", "Oszlopösszeg százaléka")</t>
  </si>
  <si>
    <t>b) Adja meg mindkét időszakra a százalékos megoszlásokat és a szerkezetben bekövetkezett változásokat (százalékos megoszlások alakulása)! Értelmezze az eredményeket, ill. grafikus ábrázolás.</t>
  </si>
  <si>
    <t>y tengelyre kattintok (jobb klikk), majd "Tengely formázása" és a maximum beállítása 100%-ra</t>
  </si>
  <si>
    <t>a) Kvalitatív adatok elemzése táblázatos és grafikus formában a különböző kategóriákhoz tartozó elemszámok és százalékos megoszlások segítségével.</t>
  </si>
  <si>
    <t>az egyik oszlopra jobb klikkel kattintva "Adatsorok formázása" majd "Térköz szélességét" állítsd be 0%-ra (így érnek össze az oszlophatárok)</t>
  </si>
  <si>
    <t>Beszúrás-Diagramok-Minden diagram-Oszlop</t>
  </si>
  <si>
    <t>Beszúrás-Diagramok-Minden diagram-Kör</t>
  </si>
  <si>
    <t>Beszúrás-Diagramok-Minden diagram-Vonal</t>
  </si>
  <si>
    <t>Az ábrázolni kívánt cellák kijelölése után "Beszúrás", "Diagramok", "Minden diagram" oldalon tudsz válogatni (itt oszlop kell)</t>
  </si>
  <si>
    <t>majd ábrán jobb klikk, "Adatok kijelölése", "Jelmagyarázat (adatsor)", "Szerkesztés", "Adatsor neve" megadása</t>
  </si>
  <si>
    <t>Beszúrás-Diagramok-Minden diagram-Kombináltak (így lesz oszlop és vonaldiagramod egy ábrán)</t>
  </si>
  <si>
    <t>kumulált relatív gyakoriság (%)</t>
  </si>
  <si>
    <t>d, Határozza meg a karbantartási költségekre a Lorenz-görbéhez szükséges megoszlásokat kimutatás-táblával! Ábrázolja a Lorenz-görbét! Értelmezze az eredményeket!</t>
  </si>
  <si>
    <t>kumulált relatív értékösszeg (%)</t>
  </si>
  <si>
    <t>kumulált %-ot a Mezőlistán az Értékeknél lévő fekete nyíllal tudsz választani ("Értékmező beállítások", "Az értékek megjelenítése", "Göngyölített összeg százaléka")</t>
  </si>
  <si>
    <t>Az előző lépésben létrehozott 3 oszlop együttes kijelölése után beszúrás-minden diagram-pont</t>
  </si>
  <si>
    <t>x és y tengely is max 100%-ig menjen</t>
  </si>
  <si>
    <t>Két kvalitatív változó alapján készítsen kimutatás táblát, adja meg az előfordulási gyakoriságokat és a sorszázalékokat is!</t>
  </si>
  <si>
    <t>a) Elemezze a változók kapcsolatát grafikonok segítségével (szalagdiagram kategóriánként és együtt)!</t>
  </si>
  <si>
    <t>Beszúrás-Diagramok-Minden diagram-oszlop-halmozott sáv</t>
  </si>
  <si>
    <t>Szalagdiagram = fektetett oszlopdigram</t>
  </si>
  <si>
    <t>hisztogram = olyan oszlopdiagram, ahol folytonosan követik egymást az oszlopok ("összeérnek")</t>
  </si>
  <si>
    <t>%-os mértékegységet a Mezőlistán az Értékeknél lévő fekete nyíllal tudsz választani ("Értékmező beállítások", "Az értékek megjelenítése", "Sorösszeg százaléka")</t>
  </si>
  <si>
    <t xml:space="preserve">b) Készítse el a változók függetlenségéhez tartozó táblát a várható értékekkel és a százalékos megoszlásokkal, utóbbit grafikusan is jelenítse meg! </t>
  </si>
  <si>
    <t>1 gombnyomás: sor és oszlop fix</t>
  </si>
  <si>
    <t>"Dollározás" (F4):</t>
  </si>
  <si>
    <t>y tengely 100%-ig mehet!</t>
  </si>
  <si>
    <t>excel: a hatvány jele az Alt Gr gomb + a 3-as gomb kétszeri megnyomásával hozható elő (2 jel közül 1-et törölj)</t>
  </si>
  <si>
    <t>kimutatás: a jármű gyártója (sor), életkor gyakorisága, átlaga, szórás (oszlopok)</t>
  </si>
  <si>
    <t>Egy kvalitatív változó alapján vizsgáljon egy kvantitatív változót (pl. 10 férfi és 12 nő kereset adatait)! Állapítsa meg, milyen kapcsolat van a változók között!
a, Grafikusan értékelje az átlagokat!</t>
  </si>
  <si>
    <t>darabszámot / átlagot / szórást a Mezőlistán az Értékeknél lévő fekete nyíllal tudsz választani ("Értékmező beállítások", "Értékösszegzési szempont")</t>
  </si>
  <si>
    <t>sokasági szórásra van szükség = szórásp</t>
  </si>
  <si>
    <t xml:space="preserve">b, Elemezze a kapcsolat szorosságát és százalékos magyarázottságát a megfelelő mutatók segítségével! </t>
  </si>
  <si>
    <t>szorzatösszeg függvény: páronkénti szorzatok összegzése. Két egyenlő nagyságú tömb kerüljön bele!</t>
  </si>
  <si>
    <t>Tetszőleges adatbázisból két időszakra megadott termékek vagy szolgáltatások (minimum 3 db) egységáraiból és értékesített mennyiségeiből határozza meg és értelmezze: 
a) az egyedi érték-, ár-, és volumenindexeket (i-k), valamint az érték-, ár-, és volumenindexeket (utóbbi kettőnél elég az egyik fajta) (I-k)! Grafikusan is jelenítse meg az indexeket (i-k, I-k)!</t>
  </si>
  <si>
    <t>ábrázolás:</t>
  </si>
  <si>
    <t xml:space="preserve"> elég az egyik összefüggést kiszámolni beadandóban / vizsgán</t>
  </si>
  <si>
    <t>Az eladott mennyiség változása miatt (a termékekre együtt) 58570 Ft-tal csökkent az árbevétel Paasche-súlyozás mellett 2005-ről 2010-re</t>
  </si>
  <si>
    <t>Az árak változása miatt (a termékekre együtt) 232030 Ft-tal nőtt az árbevétel Laspeyres-súlyozás mellett 2005-ről 2010-re</t>
  </si>
  <si>
    <t>www.ksh.hu</t>
  </si>
  <si>
    <t>MENÜ - XLSX letöltés</t>
  </si>
  <si>
    <t>majd töröld azokat az oszlopokat és sorokat, amelyek nem kellenek</t>
  </si>
  <si>
    <t>www.kaggle.com</t>
  </si>
  <si>
    <t>https://www.kaggle.com/datasets/rishabhrajsharma/cityride-dataset-rides-data-drivers-data</t>
  </si>
  <si>
    <t>lajosliszkai75@gmail.com</t>
  </si>
  <si>
    <t>Titi1991</t>
  </si>
  <si>
    <t>csv fájl: A oszlop kijelölése, majd Adatok - szövegből oszlopok - Tagolt - Vessző - Befejezés</t>
  </si>
  <si>
    <t>ha szükséges: Kezdőlap - Keresés és kijelölés - Csere (. Helyett ,)</t>
  </si>
  <si>
    <t>excel fv:</t>
  </si>
  <si>
    <t>véletlen.között</t>
  </si>
  <si>
    <t>majd "húzd le" a képletet</t>
  </si>
  <si>
    <t>mielőtt felhasználod értékként illeszd be!</t>
  </si>
  <si>
    <t>tipp: %-os mértékegységű alapadatokat ne válassz (az értelmezést mindenképpen megbonyolítja)</t>
  </si>
  <si>
    <t>JOKER (pl. 1b feladat vagy indexszámítás)</t>
  </si>
  <si>
    <t>Csoportosító tábla (4. feladat)</t>
  </si>
  <si>
    <t>asszociáció, vegyes kapcsolat (2.-3. feladat)</t>
  </si>
  <si>
    <t>használd ezt a fiókot, ha nem akarsz sajátot csinálni</t>
  </si>
  <si>
    <t>véletlenszám generálás</t>
  </si>
  <si>
    <t>adatok, kiadványok - Összefoglaló táblák (STADAT) - Összefoglaló táblák témakörei - Éves vagy Évközi táblák</t>
  </si>
  <si>
    <t>Download - download dataset as ZIP - excel (ha szerencséd van) vagy csv file töltődik le</t>
  </si>
  <si>
    <t>Majd valamelyik pontra kattintva címsorba formátum - körvonal (tetszőleges szín) - majd ugyenz a másikra is</t>
  </si>
  <si>
    <t>2 gombnyomás: csak sor fix</t>
  </si>
  <si>
    <t>3 gombnyomás: csak oszlop fix</t>
  </si>
  <si>
    <t>0 &lt;= H &lt;= 1</t>
  </si>
  <si>
    <t>pl. H = 0</t>
  </si>
  <si>
    <t>pl. H = 0,5</t>
  </si>
  <si>
    <t>pl. H = 1</t>
  </si>
  <si>
    <t>pl. H = 0,4</t>
  </si>
  <si>
    <t>pl. H = 0,8</t>
  </si>
  <si>
    <t>Sokaság</t>
  </si>
  <si>
    <t>Elemek halmaza, amely a vizsgálatunk tárgya (pl. magyar népesség, KJE hallgatói)</t>
  </si>
  <si>
    <t>Ismérv:</t>
  </si>
  <si>
    <t>Tulajdonság vagy szempont, amely alapján vizsgálódunk (kérdések, amelyeket feltennél egy kérdőivben)</t>
  </si>
  <si>
    <t>Ismérv tipusai:</t>
  </si>
  <si>
    <t>területi:</t>
  </si>
  <si>
    <t>földrajzi fogalomra kérdez rá (pl. lakhely, születési hely)</t>
  </si>
  <si>
    <t>időbeli:</t>
  </si>
  <si>
    <t>dátumok, évszámok (születési év, kocsi gyártási év)</t>
  </si>
  <si>
    <t>mennyiségi</t>
  </si>
  <si>
    <t xml:space="preserve">minőségi </t>
  </si>
  <si>
    <t>excel fv-ek: kezdd = vagy + jellel</t>
  </si>
  <si>
    <t>N</t>
  </si>
  <si>
    <t>átlag</t>
  </si>
  <si>
    <t>Az átlagos életkor 7 év</t>
  </si>
  <si>
    <t>módusz</t>
  </si>
  <si>
    <t>Mo</t>
  </si>
  <si>
    <t>A leggyakoribb életkor 9 év</t>
  </si>
  <si>
    <t>Kvartilisek</t>
  </si>
  <si>
    <t>Q1</t>
  </si>
  <si>
    <t>Q2 = Me</t>
  </si>
  <si>
    <t>Q3</t>
  </si>
  <si>
    <t>medián</t>
  </si>
  <si>
    <t>Me = Q2</t>
  </si>
  <si>
    <t>A buszok fele 7 évnél fiatalabb, a többi ennél idősebb</t>
  </si>
  <si>
    <t>1. kvartilis</t>
  </si>
  <si>
    <t>A buszok 25%-a 5 évnél fiatalabb, a többi ennél idősebb</t>
  </si>
  <si>
    <t>3. kvartilis</t>
  </si>
  <si>
    <t>A buszok 75%-a 9 évnél fiatalabb, a többi ennél idősebb</t>
  </si>
  <si>
    <t>szórás</t>
  </si>
  <si>
    <t>Az egyes buszok életkora átlagosan 2,73 évvel tér el az átlagos életkortól</t>
  </si>
  <si>
    <t>relativ szórás</t>
  </si>
  <si>
    <t>V</t>
  </si>
  <si>
    <t>Az egyes buszok életkora átlagosan 39,06%-kal tér el az átlagos életkortól</t>
  </si>
  <si>
    <t>Ha V &gt; 10%, akkor az átlag nem jellemzi jól az adatokat (tehát itt sem)</t>
  </si>
  <si>
    <t>aszimmetria</t>
  </si>
  <si>
    <t>Ha A=0, szimmetrikus eloszlás</t>
  </si>
  <si>
    <t>Ha A&gt;0, jobbra elnyúló eloszlás</t>
  </si>
  <si>
    <t>pl fizetések (sokan keresnek keveset)</t>
  </si>
  <si>
    <t>pl életkorok egy országban (sokan vannak az idősek)</t>
  </si>
  <si>
    <t>A buszok életkora balra elnyúló eloszlást mutat (a magasabb életkorú buszokból van több)</t>
  </si>
  <si>
    <t>Grafikus ábrázolás</t>
  </si>
  <si>
    <t>Táblázatokból információt kimutatásból fogunk szerezni (átlag, szórás, gyakoriság)</t>
  </si>
  <si>
    <t>Viszonyszámok</t>
  </si>
  <si>
    <t>két - valamilyen szempontból összetartozó - adat hányadosa</t>
  </si>
  <si>
    <t>Megoszlási</t>
  </si>
  <si>
    <t>Dinamikus</t>
  </si>
  <si>
    <t>rész / egész viszonya (egész mindig 100%)</t>
  </si>
  <si>
    <t>pl egy szak 60% fiú, 40% lány</t>
  </si>
  <si>
    <t>pl magyar népesség 20%-a fiatal, 50%a középkorú, 30%-a idős</t>
  </si>
  <si>
    <t>két időszak közti összehasonlitásra szolgál (új/régi)</t>
  </si>
  <si>
    <t>egymást követő időszakok és a hozzájuk tartozó értékek sorozata</t>
  </si>
  <si>
    <t>2019 dec.-ben 850 e ft-os készletről indultunk, ami az idősor végére (2021 jan) 1200 e Ft-ra növekedett</t>
  </si>
  <si>
    <t>A kezdeti készletnél kevesebb 2020 jan.-ban és 2020 aug.-ban (800 e Ft)</t>
  </si>
  <si>
    <t>Kiugróan magas készlet 2020 feb.-ban (1300 e Ft) és 2020 márc.-ban (1400 E ft) volt tapasztalható</t>
  </si>
  <si>
    <t>bázisviszonyszám (%)</t>
  </si>
  <si>
    <t>"dollározás": F4, Fn + F4 - fixálj egy cellát</t>
  </si>
  <si>
    <t>bázis (%-os változás)</t>
  </si>
  <si>
    <t>láncviszonyszámok (%)</t>
  </si>
  <si>
    <t>-</t>
  </si>
  <si>
    <t>lánc (%-os változás)</t>
  </si>
  <si>
    <t>2020 május bázis</t>
  </si>
  <si>
    <t>2020 május lánc</t>
  </si>
  <si>
    <t>2020 májusra 2019 dec.-hez képest 11,76%-kal nőtt a készlet értéke</t>
  </si>
  <si>
    <t>2020 májusra 2020 ápr.-hoz képest 5,56%-kal nőtt a készlet értéke</t>
  </si>
  <si>
    <t>fejlődés átlagos mértéke</t>
  </si>
  <si>
    <t>fő</t>
  </si>
  <si>
    <t>Havonta átlagosan 23,08 fővel nőtt a turisták száma 2019 dec és 2021 jan közt</t>
  </si>
  <si>
    <t>fejlődés átlagos üteme</t>
  </si>
  <si>
    <t>%-os vált</t>
  </si>
  <si>
    <t>Havonta átlagosan 3,17%-kal nőtt a turisták száma 2019 dec és 2021 jan közt</t>
  </si>
  <si>
    <t>Oszlopcímkék</t>
  </si>
  <si>
    <t>Összeg / Profit (e Ft)</t>
  </si>
  <si>
    <t>DINAMIKUS VISZONYSZÁM</t>
  </si>
  <si>
    <t>2015 / 2010 (%)</t>
  </si>
  <si>
    <t>%-os változás</t>
  </si>
  <si>
    <t>V (összetett viszonyszám)</t>
  </si>
  <si>
    <t>Vj (részviszonyszámok az egyes kategóriákra)</t>
  </si>
  <si>
    <t>V: 2010-ről 2015-re 4,15%-kal nőtt az együttes profit</t>
  </si>
  <si>
    <t>Vj: 2010-ről 2015-re Győrben 66,37%-kal nőtt a profit, Pécsett 39,04%-kal csökkent, Sopronban 10.01%-kal csökkent, Szegeden 10,19%-kal nőtt.</t>
  </si>
  <si>
    <t>MEGOSZLÁSI VISZONYSZÁMOK</t>
  </si>
  <si>
    <t>pont</t>
  </si>
  <si>
    <t>%-pontos vált!!!</t>
  </si>
  <si>
    <t>Két %-os érték közti különbséget %-ponttal fejezünk ki!</t>
  </si>
  <si>
    <t>2010-ről 2015-re Győr profit szerinti megoszlása 13.29%-ponttal nőtt (35,54%-ra), Pécsé 10,22%-ponttal csökkent (14,43%-ra), Soproné 4,31%-ponttal csökkent (27,39%-ra), Szegedé 1,24%-ponttal nőtt (22,65%-ra).</t>
  </si>
  <si>
    <t>Ha A &lt; 0, balra elnyúló eloszlás</t>
  </si>
  <si>
    <t>olyan ismérv, amelyre számszaki (KVANTITATÍV) választ tudunk adni (pl testsúly, életkor) - ezeket tudjuk leiró stat eszközökkel (mérőszámokkal) jellemezni. Vannak abszolút mérőszámok (db vagy fő) vagy relatÍv (%)</t>
  </si>
  <si>
    <t>minden más (pl hajszín, kedvenc focicsapat, végzettésg) - KVALITATÍV adatok</t>
  </si>
  <si>
    <t>legyen az életkor a kvantitatív ismérv (lehetett volna a karbantartási költség vagy megtett táv is)</t>
  </si>
  <si>
    <t>"számológép" funkció, vagy beépített függvények (célszerű cellahivatkozással élni)</t>
  </si>
  <si>
    <t>egy megadott, rögzitett időszaki értékhez viszonyít</t>
  </si>
  <si>
    <t>kvalitatív változó lehetne a helyszin és a jármű tipusa is (legyen a helyszín most!)</t>
  </si>
  <si>
    <t>osztott oszlopdiagram, amivel be tudjuk mutatni a helyszíneket külön-külön az éveken (oszlop) belül</t>
  </si>
  <si>
    <t>kvalitatív adat lehetne üzemanyag, gyártó és a szín is (érdemes olyan választani ahol min 3. opció van)</t>
  </si>
  <si>
    <t>legyen most szín</t>
  </si>
  <si>
    <t>Mennyiség / Szín</t>
  </si>
  <si>
    <t>Mennyiség / Szín2</t>
  </si>
  <si>
    <t>gyakoriságok</t>
  </si>
  <si>
    <t>relatív gyak (%)</t>
  </si>
  <si>
    <t>A buszok 30%-a (24 db) fehér, 21,25%-a (17 db) kék, 48,75%-a (39 db) sárga színű</t>
  </si>
  <si>
    <t>gyakoriság (db)</t>
  </si>
  <si>
    <t>relatív gyakorsiág (%)</t>
  </si>
  <si>
    <t>10 és 12 éves életkor közt 14 db busz van, ami az összes busz 17,50%-át adja</t>
  </si>
  <si>
    <t>kumulálás: az osztályköz felső határáig számoljuk a gyakoriságokat (illetve a relatív gyakoriságokat)</t>
  </si>
  <si>
    <t>kumulált gyakoriság</t>
  </si>
  <si>
    <t>kumulálás 1. módszere "összeadogatás"</t>
  </si>
  <si>
    <t>65 olyan busz van, ami legfeljebb 9 éves. Ezek az összes busz 81,25%-át adják.</t>
  </si>
  <si>
    <t>legyen a hossz 50 e FT</t>
  </si>
  <si>
    <t>1. lépés: Osztályközös gyakorisági sor létrehozása, majd a kumulált relatív gyakoriságok (%) és kumulált relatív értékösszegek (%) meghatározása</t>
  </si>
  <si>
    <t>Ez a két megoszlás szükséges a Lorenz-görbéhez</t>
  </si>
  <si>
    <t>Mennyiség / Karbantartási ktg (E Ft)</t>
  </si>
  <si>
    <t>Összeg / Karbantartási ktg (E Ft)2</t>
  </si>
  <si>
    <t>kumulált relatív értéköszeg (%)</t>
  </si>
  <si>
    <t>kumulálás 2. módszere ("göngyölítés")</t>
  </si>
  <si>
    <t>A buszok 73,75%-ának van legfeljebb 478 e Ft-os karbantartási költsége. Ezekhez a buszokhoz az összes költség 70%-a tartozik.</t>
  </si>
  <si>
    <t>2. lépés: első osztályköz elé húzunk még egyet</t>
  </si>
  <si>
    <t>0-tól indítva (0%-0% eset)</t>
  </si>
  <si>
    <t>3. lépés: "nincs koncentráció"</t>
  </si>
  <si>
    <t>kumulált relatív értékösszeg (%) - nincs konc. Esete</t>
  </si>
  <si>
    <t>ha nincs konc, akkor a kumulált relatív gyak = kumulált relatív összeggel</t>
  </si>
  <si>
    <t>4. lépés: Lorenz-görbe létrehozása</t>
  </si>
  <si>
    <t>A "nincs konc egyenes" a téglalap átlója, 45 fokos szöget zár be az x tengellyel. Pl a buszok 20%-hoz a költségek 20%-a tartozik, míg a 80%-hoz a költségek 80%-a.</t>
  </si>
  <si>
    <t>Azt vizsgáljuk, hogy a "nincs konc egyenes" és a "valós konc egyenes" mekkora területet zár be (pl kis terület - gyenge koncentráció)</t>
  </si>
  <si>
    <t>A buszok karbantartási költségére enyhe koncentráció jellemző.</t>
  </si>
  <si>
    <t>Mi lenne a konc. Max értéke?</t>
  </si>
  <si>
    <t>79 buszra nem költünk, 1 busz viszi el az összes költséget</t>
  </si>
  <si>
    <t>Megnézzük, hogy két ismérv közt-e van összefüggés, kapcsolat (magyarázzák-e egymát?)</t>
  </si>
  <si>
    <t>Fajtái (ismérvtípusok alapján)</t>
  </si>
  <si>
    <t>asszociáció</t>
  </si>
  <si>
    <t>vegyes kapcsolat</t>
  </si>
  <si>
    <t>korreláció (stat2)</t>
  </si>
  <si>
    <t>mennyiségi vs mennyiségi pl. életkor (év) - fizetés (Ft)</t>
  </si>
  <si>
    <t>egyéb (minőségi / területi) vs mennyiségi - pl nemek - vizsgapontszám (pont)</t>
  </si>
  <si>
    <t>egyéb vs egyéb - p. hajszín vs beosztás</t>
  </si>
  <si>
    <t>Fajtái (erősség szerint)</t>
  </si>
  <si>
    <t>sztochasztikus kapcsolat (tendencia van)</t>
  </si>
  <si>
    <t>kvalitatív változó a gyártó és üzemanyag, ezekből készítünk kimutatást</t>
  </si>
  <si>
    <t>Mennyiség / Gyártó</t>
  </si>
  <si>
    <t>relatív gyakoriságok (%) - sorszázalékok</t>
  </si>
  <si>
    <t>A változók közti kapcsolatot elemezni a %-os ábra alapján lehetséges</t>
  </si>
  <si>
    <t>A buszok 66,25%-a dízeles, 33,75%-a gázüzemű. Gyártónként vizsgálva, a dízeles hajtás inkább a MAN és Ikarus buszokat jellemzi (75%, illetve 68,09%) az együttes átlagot (66,25%) meghalaódan. A dízeles Volvo buszok aránya (60%) az együttes átlag alatt van. Emiatt feltételezhető valamilyen sztochasztikus kapcsolat a típus és az üzemanyag közt.</t>
  </si>
  <si>
    <t>Mikor lenne független a gyártó és az üzemanyag? Ha minden típus dízel-gáz megoszlása megegyezne az együttes megoszlással (66,25% -33,75%)</t>
  </si>
  <si>
    <t>fij (a kimutatási elemei)</t>
  </si>
  <si>
    <t>fij*: függetlenség esetén feltett (várható) gyakoriságok</t>
  </si>
  <si>
    <t>A belső értékeket (gyakoriságokat) űgy rendezem át üzemanyag szempontból, hogy a függetlenség esetét adják ki (a 66,25% - 33,75% megoszlás érvényes minden sorra)</t>
  </si>
  <si>
    <t>függetlenség esetén feltételezett (várható) megoszlások (%)</t>
  </si>
  <si>
    <t>Ezen az ábrán minden típus (gyártó) dízel-gáz megoszlása megegyezik az együttes megoszlással (66,25%-33,75%), ilyenkor független egymástól a gyártó és üzemanyag.</t>
  </si>
  <si>
    <t>c) Számolja ki a Cramer-féle asszociációs együtthatót és értelmezze!</t>
  </si>
  <si>
    <t>buszok gyártója és az üzemanyaga közt keresünk kapcsolatot. Mindkettő minőségi (kvalitatív) ismérv, köztük ASSZOCIÁCIÓS kapcsolatot keresünk</t>
  </si>
  <si>
    <t>Ennek szorossági mérőszáma a Cramer-mutató</t>
  </si>
  <si>
    <t>1. lépés: Khi2 meghatározása</t>
  </si>
  <si>
    <t>fij vs fij*</t>
  </si>
  <si>
    <t>Khi négyzet</t>
  </si>
  <si>
    <t>Khi-négyzetek összege</t>
  </si>
  <si>
    <t>2. lépés: Cramer-mérőszám kiszámítása</t>
  </si>
  <si>
    <t>s=sorok száma</t>
  </si>
  <si>
    <t>t=oszlopok száma</t>
  </si>
  <si>
    <t>t-1</t>
  </si>
  <si>
    <t>Cramer mérőszám</t>
  </si>
  <si>
    <t>0 &lt;= C &lt;= 1</t>
  </si>
  <si>
    <t>pl C = 0</t>
  </si>
  <si>
    <t>pl C = 1</t>
  </si>
  <si>
    <t>függvényszerű a kapcsolat</t>
  </si>
  <si>
    <t>pl C = 0,5</t>
  </si>
  <si>
    <t>közepes erősségű kapcsolat</t>
  </si>
  <si>
    <t>pl C = 0,4</t>
  </si>
  <si>
    <t>közepesnél gyengébb a kapcsolat</t>
  </si>
  <si>
    <t>pl C = 0,8</t>
  </si>
  <si>
    <t>szoros kapcsolat</t>
  </si>
  <si>
    <t>A buszok típusa és az üzemanyaga közt gyenge kapcsolat van.</t>
  </si>
  <si>
    <t>Vizsgáljunk összefüggést a buszok gyártója és az életkora köt</t>
  </si>
  <si>
    <t>Átlag / Életkor (év)2</t>
  </si>
  <si>
    <t>Szórásp / Életkor (év)3</t>
  </si>
  <si>
    <t>Xj (csoportátlag)</t>
  </si>
  <si>
    <t>A buszok átlagos életkora 7 év. A MAN buszok ennél idősebbek átlagosan (8,5 év), míg a másik két típus fiatalabb (Volvo: 6.76 év, Ikarus: 6,87 év). Emiatt feltételezhető valamilyen sztochasztikus kapcsolat a gyártó és életkor közt.</t>
  </si>
  <si>
    <t>Mikor lenne független egymástól a gyártó és életkora? Ha minden gyártmányú busz átlagéletkora (csoportátlaga) megegyezne a főátlaggal</t>
  </si>
  <si>
    <t>buszok gyártója és az életkora közt keresünk kapcsolatot. Minőségi vs mennyiségi ismérv, köztük VEGYES kapcsolat áll fenn.</t>
  </si>
  <si>
    <t>A vegyes kapcsolat %-os magyarázottságát a varianciahányados jellemzi (H2), a szorosságot pedig szóráshányados (H)</t>
  </si>
  <si>
    <t>VARIANCIAFELBONTÁS</t>
  </si>
  <si>
    <t>teljes var = belső var + külső var</t>
  </si>
  <si>
    <t>szórásnégyzetfelbontás</t>
  </si>
  <si>
    <t>variancia = szórásnégyzet (nem értelmezzük, nincs értélmes mértékegység)</t>
  </si>
  <si>
    <t>kimutatásból</t>
  </si>
  <si>
    <t>maradékelven</t>
  </si>
  <si>
    <t>VAGY</t>
  </si>
  <si>
    <t>%-os magyarázottságot ad</t>
  </si>
  <si>
    <t>mindig a kvalitatív ismérv magyarázza a mennyiségi (kvantitatív) ismérv alakulását (0% és 100% közt)</t>
  </si>
  <si>
    <t>A buszok típusa 3.38%-ban magyarázza az életkorok alakulását.</t>
  </si>
  <si>
    <t>H = gyök (H2)</t>
  </si>
  <si>
    <t>A buszok típusa és életkora közt gyenge kapcsolat van.</t>
  </si>
  <si>
    <t>Indexszámítás</t>
  </si>
  <si>
    <t>két időszak közt mennyiség, ár és értékváltozást vizsgálunk %-ban (I -indexek) vagy abszolút mértékegységben (pl Ft, K - különbségek)</t>
  </si>
  <si>
    <t>Mit vizsgálunk?</t>
  </si>
  <si>
    <t>mennyiség (kg, db)</t>
  </si>
  <si>
    <t>q (quantity)</t>
  </si>
  <si>
    <t>ár (Ft, USD)</t>
  </si>
  <si>
    <t>p (price)</t>
  </si>
  <si>
    <t>érték (árbevétel)</t>
  </si>
  <si>
    <t>v (value)</t>
  </si>
  <si>
    <t>régi időszak (0) és új időszak (1)</t>
  </si>
  <si>
    <t>indexek</t>
  </si>
  <si>
    <t>egyedi indexek (termékeként külön-külön, "i")</t>
  </si>
  <si>
    <t>aggregált (együttes) indexek (termékeként együtt, "I")</t>
  </si>
  <si>
    <t>q0</t>
  </si>
  <si>
    <t>p0</t>
  </si>
  <si>
    <t>q1</t>
  </si>
  <si>
    <t>p1</t>
  </si>
  <si>
    <t>egyedi árindex</t>
  </si>
  <si>
    <t>egyedi volumenindex</t>
  </si>
  <si>
    <t>egyedi értékindex</t>
  </si>
  <si>
    <t>2005-ről 2010-re a mango ára 22,22%-kal nőtt, az almáé 7,41%-kal nőtt, a narancsé 18.75%-kal nőtt</t>
  </si>
  <si>
    <t>2005-ről 2010-re a mango eladott mennyisége 10,71%-kal csökkent, az almáé 2,31%-kal, a narancsé 0,88%-kal</t>
  </si>
  <si>
    <t>2005-ről 2010-re a mango árbevétele 9,13%-kal nőtt, az almáé 9,96%-kal nőtt, a narancsé 17,70%-kal nőtt</t>
  </si>
  <si>
    <t>aggregált (együttes) indexek ("I")</t>
  </si>
  <si>
    <t>a kiszámolásukhoz szükség van az "aggregátumokra"</t>
  </si>
  <si>
    <t>régi mennyiségek vs régi árak (valós bevétel régi időszakra)</t>
  </si>
  <si>
    <t>új mennyiségek vs új árak (valós bevétel új időszakra)</t>
  </si>
  <si>
    <t>régi mennyiségek vs új árak (fiktív bevétel, csak az indexszámításhoz)</t>
  </si>
  <si>
    <t>új mennyiségek vs régi árak (fiktív bevétel, csak az indexszámításhoz)</t>
  </si>
  <si>
    <t>Az árbevétel együttesen átlagosan 12,11%-kal nőtt 2005-ről 2010-re</t>
  </si>
  <si>
    <t>Az aggregált volumen és árindexeknél beszélhetünk bázis időszaki (Laspeyres, "0") illetve tárgyidőszaki (Paasche, "1") súlyozásról</t>
  </si>
  <si>
    <t>Összefüggés az indexek közt:</t>
  </si>
  <si>
    <t>elég az egyik összefüggést kiszámolni</t>
  </si>
  <si>
    <t>Az eladott mennyiség együttesen átlagosan 3,26%-kal csökkent Laspeyres-súlyozás mellett 2005-ről 2010-re</t>
  </si>
  <si>
    <t>Laspeyres-súlyozású volumenindex</t>
  </si>
  <si>
    <t>Iv = Iq0</t>
  </si>
  <si>
    <t>Az árak együttesen átlagosan 15,89%-kal nőttek Paasche súlyozás mellett 2005-ről 2010-re</t>
  </si>
  <si>
    <t>Ip1</t>
  </si>
  <si>
    <t>Iq0</t>
  </si>
  <si>
    <t>Iv</t>
  </si>
  <si>
    <t>b) Határozza meg és értelmezze az együttes árbevétel változást forintban és ennek összetevőit (K-k)!</t>
  </si>
  <si>
    <t>Amíg az indexek %-ban, addig a különbségek (K) abszolút mértékegységben mutatják a változást (itt: Ft). A logika nagyon hasonló</t>
  </si>
  <si>
    <t>Az árbevétel a termékekre együttesen 173460 Ft-tal nőtt 2005-ről 2010-re</t>
  </si>
  <si>
    <t>Összefüggés a különbségek közt:</t>
  </si>
  <si>
    <t>Az eladott mennyiség változása miatt (a termékekre együtt) 46600 Ft-tal csökkent az árbevétel Laspeyres-súlyozás mellett 2005-ről 2010-re</t>
  </si>
  <si>
    <t>Az árak változása miatt (a termékekre együtt) 220120 Ft-tal nőtt az árbevétel Paasche-súlyozás mellett 2005-ről 2010-re</t>
  </si>
  <si>
    <t>kujbustibor@gmail.com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</si>
</sst>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20">
    <xf numFmtId="0" fontId="0" fillId="0" borderId="0" xfId="0"/>
    <xf numFmtId="0" fontId="2" fillId="4" borderId="0" xfId="0" applyFont="1" applyFill="1"/>
    <xf numFmtId="0" fontId="4" fillId="4" borderId="0" xfId="0" applyFont="1" applyFill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2" fillId="4" borderId="1" xfId="2" applyNumberFormat="1" applyFont="1" applyFill="1" applyBorder="1"/>
    <xf numFmtId="10" fontId="2" fillId="0" borderId="1" xfId="1" applyNumberFormat="1" applyFont="1" applyBorder="1"/>
    <xf numFmtId="0" fontId="4" fillId="4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0" fontId="4" fillId="6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/>
    </xf>
    <xf numFmtId="0" fontId="3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3" borderId="0" xfId="0" applyFont="1" applyFill="1"/>
    <xf numFmtId="164" fontId="2" fillId="4" borderId="0" xfId="2" applyFont="1" applyFill="1"/>
    <xf numFmtId="164" fontId="4" fillId="4" borderId="0" xfId="2" applyFont="1" applyFill="1"/>
    <xf numFmtId="0" fontId="4" fillId="3" borderId="0" xfId="0" applyFont="1" applyFill="1"/>
    <xf numFmtId="0" fontId="7" fillId="4" borderId="0" xfId="0" applyFont="1" applyFill="1"/>
    <xf numFmtId="164" fontId="2" fillId="4" borderId="0" xfId="0" applyNumberFormat="1" applyFont="1" applyFill="1"/>
    <xf numFmtId="0" fontId="2" fillId="4" borderId="0" xfId="0" applyFont="1" applyFill="1" applyAlignment="1"/>
    <xf numFmtId="10" fontId="4" fillId="4" borderId="0" xfId="1" applyNumberFormat="1" applyFont="1" applyFill="1"/>
    <xf numFmtId="43" fontId="4" fillId="4" borderId="1" xfId="0" applyNumberFormat="1" applyFont="1" applyFill="1" applyBorder="1" applyAlignment="1">
      <alignment horizontal="left"/>
    </xf>
    <xf numFmtId="43" fontId="4" fillId="4" borderId="1" xfId="0" applyNumberFormat="1" applyFont="1" applyFill="1" applyBorder="1"/>
    <xf numFmtId="10" fontId="4" fillId="0" borderId="1" xfId="1" applyNumberFormat="1" applyFont="1" applyBorder="1"/>
    <xf numFmtId="165" fontId="4" fillId="4" borderId="1" xfId="2" applyNumberFormat="1" applyFont="1" applyFill="1" applyBorder="1"/>
    <xf numFmtId="10" fontId="4" fillId="4" borderId="1" xfId="1" applyNumberFormat="1" applyFont="1" applyFill="1" applyBorder="1"/>
    <xf numFmtId="165" fontId="4" fillId="4" borderId="1" xfId="1" applyNumberFormat="1" applyFont="1" applyFill="1" applyBorder="1"/>
    <xf numFmtId="0" fontId="2" fillId="4" borderId="7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2" fillId="4" borderId="0" xfId="0" applyFont="1" applyFill="1" applyBorder="1"/>
    <xf numFmtId="0" fontId="2" fillId="4" borderId="6" xfId="0" applyFont="1" applyFill="1" applyBorder="1"/>
    <xf numFmtId="0" fontId="2" fillId="4" borderId="10" xfId="0" applyFont="1" applyFill="1" applyBorder="1" applyAlignment="1">
      <alignment horizontal="right"/>
    </xf>
    <xf numFmtId="0" fontId="2" fillId="4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right"/>
    </xf>
    <xf numFmtId="0" fontId="4" fillId="6" borderId="0" xfId="0" applyFont="1" applyFill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4" fillId="4" borderId="0" xfId="0" applyFont="1" applyFill="1" applyBorder="1" applyAlignment="1">
      <alignment wrapText="1"/>
    </xf>
    <xf numFmtId="0" fontId="4" fillId="4" borderId="1" xfId="0" applyFon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center"/>
    </xf>
    <xf numFmtId="10" fontId="4" fillId="3" borderId="1" xfId="1" applyNumberFormat="1" applyFont="1" applyFill="1" applyBorder="1"/>
    <xf numFmtId="164" fontId="4" fillId="4" borderId="0" xfId="0" applyNumberFormat="1" applyFont="1" applyFill="1"/>
    <xf numFmtId="164" fontId="4" fillId="3" borderId="1" xfId="2" applyFont="1" applyFill="1" applyBorder="1"/>
    <xf numFmtId="0" fontId="2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9" fontId="2" fillId="4" borderId="2" xfId="0" applyNumberFormat="1" applyFont="1" applyFill="1" applyBorder="1" applyAlignment="1">
      <alignment horizontal="center"/>
    </xf>
    <xf numFmtId="9" fontId="2" fillId="4" borderId="8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right"/>
    </xf>
    <xf numFmtId="2" fontId="2" fillId="4" borderId="0" xfId="0" applyNumberFormat="1" applyFont="1" applyFill="1"/>
    <xf numFmtId="164" fontId="4" fillId="3" borderId="0" xfId="2" applyFont="1" applyFill="1"/>
    <xf numFmtId="2" fontId="4" fillId="3" borderId="0" xfId="0" applyNumberFormat="1" applyFont="1" applyFill="1"/>
    <xf numFmtId="10" fontId="4" fillId="3" borderId="0" xfId="1" applyNumberFormat="1" applyFont="1" applyFill="1"/>
    <xf numFmtId="9" fontId="2" fillId="4" borderId="14" xfId="0" applyNumberFormat="1" applyFont="1" applyFill="1" applyBorder="1" applyAlignment="1">
      <alignment horizontal="center"/>
    </xf>
    <xf numFmtId="0" fontId="8" fillId="0" borderId="0" xfId="0" applyFont="1"/>
    <xf numFmtId="0" fontId="0" fillId="4" borderId="0" xfId="0" applyFill="1"/>
    <xf numFmtId="10" fontId="2" fillId="4" borderId="1" xfId="0" applyNumberFormat="1" applyFont="1" applyFill="1" applyBorder="1"/>
    <xf numFmtId="10" fontId="4" fillId="4" borderId="0" xfId="0" applyNumberFormat="1" applyFont="1" applyFill="1"/>
    <xf numFmtId="10" fontId="2" fillId="4" borderId="1" xfId="1" applyNumberFormat="1" applyFont="1" applyFill="1" applyBorder="1"/>
    <xf numFmtId="0" fontId="2" fillId="4" borderId="0" xfId="0" applyFont="1" applyFill="1"/>
    <xf numFmtId="0" fontId="4" fillId="4" borderId="0" xfId="0" applyFont="1" applyFill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3" borderId="0" xfId="0" applyFont="1" applyFill="1"/>
    <xf numFmtId="0" fontId="7" fillId="4" borderId="0" xfId="0" applyFont="1" applyFill="1"/>
    <xf numFmtId="10" fontId="4" fillId="4" borderId="0" xfId="1" applyNumberFormat="1" applyFont="1" applyFill="1"/>
    <xf numFmtId="10" fontId="4" fillId="4" borderId="1" xfId="1" applyNumberFormat="1" applyFont="1" applyFill="1" applyBorder="1"/>
    <xf numFmtId="10" fontId="2" fillId="4" borderId="0" xfId="0" applyNumberFormat="1" applyFont="1" applyFill="1"/>
    <xf numFmtId="0" fontId="2" fillId="4" borderId="1" xfId="0" applyFont="1" applyFill="1" applyBorder="1"/>
    <xf numFmtId="10" fontId="2" fillId="3" borderId="1" xfId="1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0" xfId="0" applyFont="1" applyFill="1"/>
    <xf numFmtId="0" fontId="2" fillId="9" borderId="0" xfId="0" applyFont="1" applyFill="1"/>
    <xf numFmtId="165" fontId="2" fillId="4" borderId="0" xfId="2" applyNumberFormat="1" applyFont="1" applyFill="1"/>
    <xf numFmtId="165" fontId="4" fillId="4" borderId="0" xfId="2" applyNumberFormat="1" applyFont="1" applyFill="1"/>
    <xf numFmtId="10" fontId="4" fillId="4" borderId="1" xfId="0" applyNumberFormat="1" applyFont="1" applyFill="1" applyBorder="1"/>
    <xf numFmtId="10" fontId="2" fillId="4" borderId="0" xfId="1" applyNumberFormat="1" applyFont="1" applyFill="1"/>
    <xf numFmtId="0" fontId="2" fillId="4" borderId="0" xfId="0" applyFont="1" applyFill="1" applyAlignment="1">
      <alignment wrapText="1"/>
    </xf>
    <xf numFmtId="0" fontId="2" fillId="10" borderId="0" xfId="0" applyFont="1" applyFill="1"/>
    <xf numFmtId="0" fontId="4" fillId="2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7" fillId="4" borderId="0" xfId="0" applyFont="1" applyFill="1" applyAlignment="1">
      <alignment wrapText="1"/>
    </xf>
    <xf numFmtId="0" fontId="4" fillId="4" borderId="0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8" borderId="0" xfId="0" applyFont="1" applyFill="1"/>
    <xf numFmtId="165" fontId="4" fillId="3" borderId="0" xfId="2" applyNumberFormat="1" applyFont="1" applyFill="1"/>
    <xf numFmtId="0" fontId="4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12" borderId="0" xfId="0" applyFont="1" applyFill="1"/>
    <xf numFmtId="0" fontId="4" fillId="6" borderId="0" xfId="0" applyFont="1" applyFill="1" applyAlignment="1"/>
    <xf numFmtId="0" fontId="4" fillId="7" borderId="0" xfId="0" applyFont="1" applyFill="1"/>
    <xf numFmtId="0" fontId="2" fillId="4" borderId="0" xfId="0" applyFont="1" applyFill="1" applyBorder="1" applyAlignment="1">
      <alignment horizontal="center"/>
    </xf>
    <xf numFmtId="10" fontId="2" fillId="3" borderId="0" xfId="1" applyNumberFormat="1" applyFont="1" applyFill="1"/>
    <xf numFmtId="0" fontId="2" fillId="11" borderId="0" xfId="0" applyFont="1" applyFill="1"/>
    <xf numFmtId="10" fontId="2" fillId="3" borderId="0" xfId="0" applyNumberFormat="1" applyFont="1" applyFill="1"/>
    <xf numFmtId="10" fontId="2" fillId="11" borderId="0" xfId="1" applyNumberFormat="1" applyFont="1" applyFill="1"/>
    <xf numFmtId="10" fontId="2" fillId="4" borderId="0" xfId="1" applyNumberFormat="1" applyFont="1" applyFill="1" applyAlignment="1"/>
    <xf numFmtId="10" fontId="2" fillId="4" borderId="0" xfId="1" applyNumberFormat="1" applyFont="1" applyFill="1" applyAlignment="1">
      <alignment horizontal="center" wrapText="1"/>
    </xf>
    <xf numFmtId="0" fontId="10" fillId="4" borderId="0" xfId="0" applyFont="1" applyFill="1"/>
    <xf numFmtId="0" fontId="4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/>
    <xf numFmtId="0" fontId="2" fillId="3" borderId="0" xfId="0" applyFont="1" applyFill="1" applyBorder="1" applyAlignment="1"/>
    <xf numFmtId="0" fontId="0" fillId="3" borderId="0" xfId="0" applyFill="1"/>
    <xf numFmtId="0" fontId="4" fillId="11" borderId="0" xfId="0" applyFont="1" applyFill="1"/>
    <xf numFmtId="164" fontId="2" fillId="3" borderId="1" xfId="2" applyFont="1" applyFill="1" applyBorder="1"/>
    <xf numFmtId="0" fontId="2" fillId="11" borderId="0" xfId="0" applyFont="1" applyFill="1" applyAlignment="1">
      <alignment horizontal="center"/>
    </xf>
    <xf numFmtId="0" fontId="2" fillId="11" borderId="11" xfId="0" applyFont="1" applyFill="1" applyBorder="1" applyAlignment="1"/>
    <xf numFmtId="0" fontId="2" fillId="4" borderId="0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/>
    </xf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0" fontId="9" fillId="4" borderId="0" xfId="0" applyFont="1" applyFill="1"/>
    <xf numFmtId="0" fontId="11" fillId="4" borderId="0" xfId="4" applyFill="1"/>
    <xf numFmtId="0" fontId="4" fillId="4" borderId="7" xfId="0" applyFont="1" applyFill="1" applyBorder="1"/>
    <xf numFmtId="0" fontId="4" fillId="11" borderId="1" xfId="0" applyFont="1" applyFill="1" applyBorder="1"/>
    <xf numFmtId="165" fontId="2" fillId="4" borderId="1" xfId="0" applyNumberFormat="1" applyFont="1" applyFill="1" applyBorder="1"/>
    <xf numFmtId="10" fontId="2" fillId="4" borderId="0" xfId="1" applyNumberFormat="1" applyFont="1" applyFill="1" applyAlignment="1">
      <alignment wrapText="1"/>
    </xf>
    <xf numFmtId="0" fontId="2" fillId="4" borderId="0" xfId="0" applyFont="1" applyFill="1" applyBorder="1" applyAlignment="1">
      <alignment vertical="center"/>
    </xf>
    <xf numFmtId="0" fontId="3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164" fontId="2" fillId="6" borderId="11" xfId="2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6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11" borderId="0" xfId="0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4" fillId="13" borderId="0" xfId="0" applyFont="1" applyFill="1"/>
    <xf numFmtId="0" fontId="2" fillId="13" borderId="0" xfId="0" applyFont="1" applyFill="1"/>
    <xf numFmtId="0" fontId="2" fillId="4" borderId="0" xfId="0" pivotButton="1" applyFont="1" applyFill="1"/>
    <xf numFmtId="0" fontId="7" fillId="4" borderId="0" xfId="0" pivotButton="1" applyFont="1" applyFill="1"/>
    <xf numFmtId="0" fontId="4" fillId="7" borderId="1" xfId="0" applyFont="1" applyFill="1" applyBorder="1"/>
    <xf numFmtId="10" fontId="2" fillId="7" borderId="1" xfId="1" applyNumberFormat="1" applyFont="1" applyFill="1" applyBorder="1"/>
    <xf numFmtId="10" fontId="2" fillId="7" borderId="1" xfId="0" applyNumberFormat="1" applyFont="1" applyFill="1" applyBorder="1"/>
    <xf numFmtId="0" fontId="4" fillId="4" borderId="0" xfId="0" applyFont="1" applyFill="1" applyBorder="1"/>
    <xf numFmtId="0" fontId="7" fillId="4" borderId="0" xfId="0" applyFont="1" applyFill="1" applyBorder="1"/>
    <xf numFmtId="0" fontId="2" fillId="4" borderId="0" xfId="0" applyFont="1" applyFill="1" applyBorder="1" applyAlignment="1">
      <alignment horizontal="left"/>
    </xf>
    <xf numFmtId="0" fontId="4" fillId="14" borderId="0" xfId="0" applyFont="1" applyFill="1"/>
    <xf numFmtId="10" fontId="4" fillId="14" borderId="0" xfId="1" applyNumberFormat="1" applyFont="1" applyFill="1"/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0" fontId="2" fillId="3" borderId="3" xfId="1" applyNumberFormat="1" applyFont="1" applyFill="1" applyBorder="1" applyAlignment="1">
      <alignment horizontal="center"/>
    </xf>
    <xf numFmtId="10" fontId="2" fillId="3" borderId="5" xfId="1" applyNumberFormat="1" applyFont="1" applyFill="1" applyBorder="1" applyAlignment="1">
      <alignment horizontal="center"/>
    </xf>
    <xf numFmtId="0" fontId="0" fillId="13" borderId="0" xfId="0" applyFill="1" applyAlignment="1">
      <alignment horizontal="left"/>
    </xf>
    <xf numFmtId="10" fontId="0" fillId="13" borderId="0" xfId="0" applyNumberFormat="1" applyFill="1"/>
    <xf numFmtId="0" fontId="2" fillId="7" borderId="0" xfId="0" applyFont="1" applyFill="1"/>
    <xf numFmtId="2" fontId="0" fillId="0" borderId="0" xfId="0" applyNumberFormat="1"/>
    <xf numFmtId="0" fontId="2" fillId="4" borderId="0" xfId="0" applyFont="1" applyFill="1" applyAlignment="1">
      <alignment horizontal="left"/>
    </xf>
    <xf numFmtId="0" fontId="2" fillId="4" borderId="0" xfId="0" applyFont="1" applyFill="1" applyBorder="1" applyAlignment="1">
      <alignment vertical="top"/>
    </xf>
  </cellXfs>
  <cellStyles count="5">
    <cellStyle name="Ezres" xfId="2" builtinId="3"/>
    <cellStyle name="Ezres 2" xfId="3" xr:uid="{09D061E5-BD3F-4E96-AE32-D372FDBE7A91}"/>
    <cellStyle name="Hivatkozás" xfId="4" builtinId="8"/>
    <cellStyle name="Normál" xfId="0" builtinId="0"/>
    <cellStyle name="Százalék" xfId="1" builtinId="5"/>
  </cellStyles>
  <dxfs count="3">
    <dxf>
      <numFmt numFmtId="2" formatCode="0.0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Profit eladási helyszín alapján (e Ft, 2010 vs 2015)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'4 - CSOPORTOSÍTÓ TÁBLA '!$H$43</c:f>
              <c:strCache>
                <c:ptCount val="1"/>
                <c:pt idx="0">
                  <c:v>Győr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'!$I$42:$J$42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'!$I$43:$J$43</c:f>
              <c:numCache>
                <c:formatCode>_-* #\ ##0_-;\-* #\ ##0_-;_-* "-"??_-;_-@_-</c:formatCode>
                <c:ptCount val="2"/>
                <c:pt idx="0">
                  <c:v>29107</c:v>
                </c:pt>
                <c:pt idx="1">
                  <c:v>48425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4-4E78-9F88-F24840914A1A}"/>
            </c:ext>
          </c:extLst>
        </c:ser>
        <c:ser>
          <c:idx val="1"/>
          <c:order val="1"/>
          <c:tx>
            <c:strRef>
              <c:f>'4 - CSOPORTOSÍTÓ TÁBLA '!$H$44</c:f>
              <c:strCache>
                <c:ptCount val="1"/>
                <c:pt idx="0">
                  <c:v>Pécs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'!$I$42:$J$42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'!$I$44:$J$44</c:f>
              <c:numCache>
                <c:formatCode>_-* #\ ##0_-;\-* #\ ##0_-;_-* "-"??_-;_-@_-</c:formatCode>
                <c:ptCount val="2"/>
                <c:pt idx="0">
                  <c:v>32253</c:v>
                </c:pt>
                <c:pt idx="1">
                  <c:v>19661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4-4E78-9F88-F24840914A1A}"/>
            </c:ext>
          </c:extLst>
        </c:ser>
        <c:ser>
          <c:idx val="2"/>
          <c:order val="2"/>
          <c:tx>
            <c:strRef>
              <c:f>'4 - CSOPORTOSÍTÓ TÁBLA '!$H$45</c:f>
              <c:strCache>
                <c:ptCount val="1"/>
                <c:pt idx="0">
                  <c:v>Sopron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'!$I$42:$J$42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'!$I$45:$J$45</c:f>
              <c:numCache>
                <c:formatCode>_-* #\ ##0_-;\-* #\ ##0_-;_-* "-"??_-;_-@_-</c:formatCode>
                <c:ptCount val="2"/>
                <c:pt idx="0">
                  <c:v>41475</c:v>
                </c:pt>
                <c:pt idx="1">
                  <c:v>37322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4-4E78-9F88-F24840914A1A}"/>
            </c:ext>
          </c:extLst>
        </c:ser>
        <c:ser>
          <c:idx val="3"/>
          <c:order val="3"/>
          <c:tx>
            <c:strRef>
              <c:f>'4 - CSOPORTOSÍTÓ TÁBLA '!$H$46</c:f>
              <c:strCache>
                <c:ptCount val="1"/>
                <c:pt idx="0">
                  <c:v>Szeged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'!$I$42:$J$42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'!$I$46:$J$46</c:f>
              <c:numCache>
                <c:formatCode>_-* #\ ##0_-;\-* #\ ##0_-;_-* "-"??_-;_-@_-</c:formatCode>
                <c:ptCount val="2"/>
                <c:pt idx="0">
                  <c:v>28004</c:v>
                </c:pt>
                <c:pt idx="1">
                  <c:v>30859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74-4E78-9F88-F24840914A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2459472"/>
        <c:axId val="662463312"/>
      </c:barChart>
      <c:catAx>
        <c:axId val="66245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Helyszín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2463312"/>
        <c:crosses val="autoZero"/>
        <c:auto val="1"/>
        <c:lblAlgn val="ctr"/>
        <c:lblOffset val="100"/>
        <c:noMultiLvlLbl val="0"/>
      </c:catAx>
      <c:valAx>
        <c:axId val="66246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Profit (e 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245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Buszok gyártó és üzemanyag</a:t>
            </a:r>
            <a:r>
              <a:rPr lang="hu-HU" baseline="0"/>
              <a:t> szerint (db)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'2 - ASSZOCIÁCIÓS KAPCSOLAT'!$J$43</c:f>
              <c:strCache>
                <c:ptCount val="1"/>
                <c:pt idx="0">
                  <c:v>dízel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'2 - ASSZOCIÁCIÓS KAPCSOLAT'!$I$44:$I$46</c:f>
              <c:strCache>
                <c:ptCount val="3"/>
                <c:pt idx="0">
                  <c:v>Ikarus</c:v>
                </c:pt>
                <c:pt idx="1">
                  <c:v>Man</c:v>
                </c:pt>
                <c:pt idx="2">
                  <c:v>Volvo</c:v>
                </c:pt>
              </c:strCache>
            </c:strRef>
          </c:cat>
          <c:val>
            <c:numRef>
              <c:f>'2 - ASSZOCIÁCIÓS KAPCSOLAT'!$J$44:$J$46</c:f>
              <c:numCache>
                <c:formatCode>General</c:formatCode>
                <c:ptCount val="3"/>
                <c:pt idx="0">
                  <c:v>32</c:v>
                </c:pt>
                <c:pt idx="1">
                  <c:v>6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3FC-AD15-1AECA8E4239D}"/>
            </c:ext>
          </c:extLst>
        </c:ser>
        <c:ser>
          <c:idx val="1"/>
          <c:order val="1"/>
          <c:tx>
            <c:strRef>
              <c:f>'2 - ASSZOCIÁCIÓS KAPCSOLAT'!$K$43</c:f>
              <c:strCache>
                <c:ptCount val="1"/>
                <c:pt idx="0">
                  <c:v>gáz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'2 - ASSZOCIÁCIÓS KAPCSOLAT'!$I$44:$I$46</c:f>
              <c:strCache>
                <c:ptCount val="3"/>
                <c:pt idx="0">
                  <c:v>Ikarus</c:v>
                </c:pt>
                <c:pt idx="1">
                  <c:v>Man</c:v>
                </c:pt>
                <c:pt idx="2">
                  <c:v>Volvo</c:v>
                </c:pt>
              </c:strCache>
            </c:strRef>
          </c:cat>
          <c:val>
            <c:numRef>
              <c:f>'2 - ASSZOCIÁCIÓS KAPCSOLAT'!$K$44:$K$46</c:f>
              <c:numCache>
                <c:formatCode>General</c:formatCode>
                <c:ptCount val="3"/>
                <c:pt idx="0">
                  <c:v>15</c:v>
                </c:pt>
                <c:pt idx="1">
                  <c:v>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63-43FC-AD15-1AECA8E423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5328416"/>
        <c:axId val="685330384"/>
      </c:barChart>
      <c:catAx>
        <c:axId val="685328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gyártó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5330384"/>
        <c:crosses val="autoZero"/>
        <c:auto val="1"/>
        <c:lblAlgn val="ctr"/>
        <c:lblOffset val="100"/>
        <c:noMultiLvlLbl val="0"/>
      </c:catAx>
      <c:valAx>
        <c:axId val="68533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gyakoriságok</a:t>
                </a:r>
                <a:r>
                  <a:rPr lang="hu-HU" baseline="0"/>
                  <a:t> (db)</a:t>
                </a:r>
                <a:endParaRPr lang="hu-H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532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gyártónkénti és együttes megoszlások</a:t>
            </a:r>
            <a:r>
              <a:rPr lang="hu-HU" baseline="0"/>
              <a:t> (%) üzemanyagra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'2 - ASSZOCIÁCIÓS KAPCSOLAT'!$O$43</c:f>
              <c:strCache>
                <c:ptCount val="1"/>
                <c:pt idx="0">
                  <c:v>dízel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'2 - ASSZOCIÁCIÓS KAPCSOLAT'!$N$44:$N$47</c:f>
              <c:strCache>
                <c:ptCount val="4"/>
                <c:pt idx="0">
                  <c:v>Ikarus</c:v>
                </c:pt>
                <c:pt idx="1">
                  <c:v>Man</c:v>
                </c:pt>
                <c:pt idx="2">
                  <c:v>Volvo</c:v>
                </c:pt>
                <c:pt idx="3">
                  <c:v>Végösszeg</c:v>
                </c:pt>
              </c:strCache>
            </c:strRef>
          </c:cat>
          <c:val>
            <c:numRef>
              <c:f>'2 - ASSZOCIÁCIÓS KAPCSOLAT'!$O$44:$O$47</c:f>
              <c:numCache>
                <c:formatCode>0.00%</c:formatCode>
                <c:ptCount val="4"/>
                <c:pt idx="0">
                  <c:v>0.68085106382978722</c:v>
                </c:pt>
                <c:pt idx="1">
                  <c:v>0.75</c:v>
                </c:pt>
                <c:pt idx="2">
                  <c:v>0.6</c:v>
                </c:pt>
                <c:pt idx="3">
                  <c:v>0.66249999999999998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C-4426-863F-8128CDE75FC2}"/>
            </c:ext>
          </c:extLst>
        </c:ser>
        <c:ser>
          <c:idx val="1"/>
          <c:order val="1"/>
          <c:tx>
            <c:strRef>
              <c:f>'2 - ASSZOCIÁCIÓS KAPCSOLAT'!$P$43</c:f>
              <c:strCache>
                <c:ptCount val="1"/>
                <c:pt idx="0">
                  <c:v>gáz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'2 - ASSZOCIÁCIÓS KAPCSOLAT'!$N$44:$N$47</c:f>
              <c:strCache>
                <c:ptCount val="4"/>
                <c:pt idx="0">
                  <c:v>Ikarus</c:v>
                </c:pt>
                <c:pt idx="1">
                  <c:v>Man</c:v>
                </c:pt>
                <c:pt idx="2">
                  <c:v>Volvo</c:v>
                </c:pt>
                <c:pt idx="3">
                  <c:v>Végösszeg</c:v>
                </c:pt>
              </c:strCache>
            </c:strRef>
          </c:cat>
          <c:val>
            <c:numRef>
              <c:f>'2 - ASSZOCIÁCIÓS KAPCSOLAT'!$P$44:$P$47</c:f>
              <c:numCache>
                <c:formatCode>0.00%</c:formatCode>
                <c:ptCount val="4"/>
                <c:pt idx="0">
                  <c:v>0.31914893617021278</c:v>
                </c:pt>
                <c:pt idx="1">
                  <c:v>0.25</c:v>
                </c:pt>
                <c:pt idx="2">
                  <c:v>0.4</c:v>
                </c:pt>
                <c:pt idx="3">
                  <c:v>0.33750000000000002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C-4426-863F-8128CDE75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9720784"/>
        <c:axId val="629719144"/>
      </c:barChart>
      <c:catAx>
        <c:axId val="6297207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gyártó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9719144"/>
        <c:crosses val="autoZero"/>
        <c:auto val="1"/>
        <c:lblAlgn val="ctr"/>
        <c:lblOffset val="100"/>
        <c:noMultiLvlLbl val="0"/>
      </c:catAx>
      <c:valAx>
        <c:axId val="62971914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relatív</a:t>
                </a:r>
                <a:r>
                  <a:rPr lang="hu-HU" baseline="0"/>
                  <a:t> gyakoriság (%)</a:t>
                </a:r>
                <a:endParaRPr lang="hu-H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972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gyártónkénti és együttes megoszlások (%) függetlenség</a:t>
            </a:r>
            <a:r>
              <a:rPr lang="hu-HU" baseline="0"/>
              <a:t> esetén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'2 - ASSZOCIÁCIÓS KAPCSOLAT'!$J$82</c:f>
              <c:strCache>
                <c:ptCount val="1"/>
                <c:pt idx="0">
                  <c:v>dízel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'2 - ASSZOCIÁCIÓS KAPCSOLAT'!$I$83:$I$86</c:f>
              <c:strCache>
                <c:ptCount val="4"/>
                <c:pt idx="0">
                  <c:v>Ikarus</c:v>
                </c:pt>
                <c:pt idx="1">
                  <c:v>Man</c:v>
                </c:pt>
                <c:pt idx="2">
                  <c:v>Volvo</c:v>
                </c:pt>
                <c:pt idx="3">
                  <c:v>Végösszeg</c:v>
                </c:pt>
              </c:strCache>
            </c:strRef>
          </c:cat>
          <c:val>
            <c:numRef>
              <c:f>'2 - ASSZOCIÁCIÓS KAPCSOLAT'!$J$83:$J$86</c:f>
              <c:numCache>
                <c:formatCode>0.00%</c:formatCode>
                <c:ptCount val="4"/>
                <c:pt idx="0">
                  <c:v>0.66249999999999998</c:v>
                </c:pt>
                <c:pt idx="1">
                  <c:v>0.66249999999999998</c:v>
                </c:pt>
                <c:pt idx="2">
                  <c:v>0.66249999999999998</c:v>
                </c:pt>
                <c:pt idx="3">
                  <c:v>0.66249999999999998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2-43EF-8091-BB055D3802C6}"/>
            </c:ext>
          </c:extLst>
        </c:ser>
        <c:ser>
          <c:idx val="1"/>
          <c:order val="1"/>
          <c:tx>
            <c:strRef>
              <c:f>'2 - ASSZOCIÁCIÓS KAPCSOLAT'!$K$82</c:f>
              <c:strCache>
                <c:ptCount val="1"/>
                <c:pt idx="0">
                  <c:v>gáz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'2 - ASSZOCIÁCIÓS KAPCSOLAT'!$I$83:$I$86</c:f>
              <c:strCache>
                <c:ptCount val="4"/>
                <c:pt idx="0">
                  <c:v>Ikarus</c:v>
                </c:pt>
                <c:pt idx="1">
                  <c:v>Man</c:v>
                </c:pt>
                <c:pt idx="2">
                  <c:v>Volvo</c:v>
                </c:pt>
                <c:pt idx="3">
                  <c:v>Végösszeg</c:v>
                </c:pt>
              </c:strCache>
            </c:strRef>
          </c:cat>
          <c:val>
            <c:numRef>
              <c:f>'2 - ASSZOCIÁCIÓS KAPCSOLAT'!$K$83:$K$86</c:f>
              <c:numCache>
                <c:formatCode>0.00%</c:formatCode>
                <c:ptCount val="4"/>
                <c:pt idx="0">
                  <c:v>0.33750000000000002</c:v>
                </c:pt>
                <c:pt idx="1">
                  <c:v>0.33750000000000002</c:v>
                </c:pt>
                <c:pt idx="2">
                  <c:v>0.33750000000000002</c:v>
                </c:pt>
                <c:pt idx="3">
                  <c:v>0.33750000000000002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2-43EF-8091-BB055D3802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56132952"/>
        <c:axId val="756133936"/>
      </c:barChart>
      <c:catAx>
        <c:axId val="7561329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gyártó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6133936"/>
        <c:crosses val="autoZero"/>
        <c:auto val="1"/>
        <c:lblAlgn val="ctr"/>
        <c:lblOffset val="100"/>
        <c:noMultiLvlLbl val="0"/>
      </c:catAx>
      <c:valAx>
        <c:axId val="75613393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relatív gyakoriság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613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Átlagos életkorok gyártónként és együttesen (év)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'3 - VEGYES KAPCSOLAT'!$J$44:$J$47</c:f>
              <c:strCache>
                <c:ptCount val="4"/>
                <c:pt idx="0">
                  <c:v>Ikarus</c:v>
                </c:pt>
                <c:pt idx="1">
                  <c:v>Man</c:v>
                </c:pt>
                <c:pt idx="2">
                  <c:v>Volvo</c:v>
                </c:pt>
                <c:pt idx="3">
                  <c:v>Végösszeg</c:v>
                </c:pt>
              </c:strCache>
            </c:strRef>
          </c:cat>
          <c:val>
            <c:numRef>
              <c:f>'3 - VEGYES KAPCSOLAT'!$L$44:$L$47</c:f>
              <c:numCache>
                <c:formatCode>_-* #\ ##0.00_-;\-* #\ ##0.00_-;_-* "-"??_-;_-@_-</c:formatCode>
                <c:ptCount val="4"/>
                <c:pt idx="0">
                  <c:v>6.8723404255319149</c:v>
                </c:pt>
                <c:pt idx="1">
                  <c:v>8.5</c:v>
                </c:pt>
                <c:pt idx="2">
                  <c:v>6.76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C-4463-83B7-2795445E08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82473816"/>
        <c:axId val="682477096"/>
      </c:barChart>
      <c:catAx>
        <c:axId val="682473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Gyártó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2477096"/>
        <c:crosses val="autoZero"/>
        <c:auto val="1"/>
        <c:lblAlgn val="ctr"/>
        <c:lblOffset val="100"/>
        <c:noMultiLvlLbl val="0"/>
      </c:catAx>
      <c:valAx>
        <c:axId val="682477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Életkorok (év)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_-* #\ ##0.00_-;\-* #\ 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247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Ár-,</a:t>
            </a:r>
            <a:r>
              <a:rPr lang="hu-HU" baseline="0"/>
              <a:t> volumen- és értékindexek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'5 - INDEXSZÁMÍTÁS'!$B$85</c:f>
              <c:strCache>
                <c:ptCount val="1"/>
                <c:pt idx="0">
                  <c:v>Mango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'5 - INDEXSZÁMÍTÁS'!$C$84:$E$84</c:f>
              <c:strCache>
                <c:ptCount val="3"/>
                <c:pt idx="0">
                  <c:v>Árindexek</c:v>
                </c:pt>
                <c:pt idx="1">
                  <c:v>Volumenindexek</c:v>
                </c:pt>
                <c:pt idx="2">
                  <c:v>Értékindexek</c:v>
                </c:pt>
              </c:strCache>
            </c:strRef>
          </c:cat>
          <c:val>
            <c:numRef>
              <c:f>'5 - INDEXSZÁMÍTÁS'!$C$85:$E$85</c:f>
              <c:numCache>
                <c:formatCode>0.00%</c:formatCode>
                <c:ptCount val="3"/>
                <c:pt idx="0">
                  <c:v>1.2222222222222223</c:v>
                </c:pt>
                <c:pt idx="1">
                  <c:v>0.8928571428571429</c:v>
                </c:pt>
                <c:pt idx="2">
                  <c:v>1.0912698412698412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6-477C-A509-0DDCF67094A5}"/>
            </c:ext>
          </c:extLst>
        </c:ser>
        <c:ser>
          <c:idx val="1"/>
          <c:order val="1"/>
          <c:tx>
            <c:strRef>
              <c:f>'5 - INDEXSZÁMÍTÁS'!$B$86</c:f>
              <c:strCache>
                <c:ptCount val="1"/>
                <c:pt idx="0">
                  <c:v>Alma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'5 - INDEXSZÁMÍTÁS'!$C$84:$E$84</c:f>
              <c:strCache>
                <c:ptCount val="3"/>
                <c:pt idx="0">
                  <c:v>Árindexek</c:v>
                </c:pt>
                <c:pt idx="1">
                  <c:v>Volumenindexek</c:v>
                </c:pt>
                <c:pt idx="2">
                  <c:v>Értékindexek</c:v>
                </c:pt>
              </c:strCache>
            </c:strRef>
          </c:cat>
          <c:val>
            <c:numRef>
              <c:f>'5 - INDEXSZÁMÍTÁS'!$C$86:$E$86</c:f>
              <c:numCache>
                <c:formatCode>0.00%</c:formatCode>
                <c:ptCount val="3"/>
                <c:pt idx="0">
                  <c:v>1.0740740740740742</c:v>
                </c:pt>
                <c:pt idx="1">
                  <c:v>1.0238095238095237</c:v>
                </c:pt>
                <c:pt idx="2">
                  <c:v>1.0996472663139329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6-477C-A509-0DDCF67094A5}"/>
            </c:ext>
          </c:extLst>
        </c:ser>
        <c:ser>
          <c:idx val="2"/>
          <c:order val="2"/>
          <c:tx>
            <c:strRef>
              <c:f>'5 - INDEXSZÁMÍTÁS'!$B$87</c:f>
              <c:strCache>
                <c:ptCount val="1"/>
                <c:pt idx="0">
                  <c:v>Narancs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'5 - INDEXSZÁMÍTÁS'!$C$84:$E$84</c:f>
              <c:strCache>
                <c:ptCount val="3"/>
                <c:pt idx="0">
                  <c:v>Árindexek</c:v>
                </c:pt>
                <c:pt idx="1">
                  <c:v>Volumenindexek</c:v>
                </c:pt>
                <c:pt idx="2">
                  <c:v>Értékindexek</c:v>
                </c:pt>
              </c:strCache>
            </c:strRef>
          </c:cat>
          <c:val>
            <c:numRef>
              <c:f>'5 - INDEXSZÁMÍTÁS'!$C$87:$E$87</c:f>
              <c:numCache>
                <c:formatCode>0.00%</c:formatCode>
                <c:ptCount val="3"/>
                <c:pt idx="0">
                  <c:v>1.1875</c:v>
                </c:pt>
                <c:pt idx="1">
                  <c:v>0.99115044247787609</c:v>
                </c:pt>
                <c:pt idx="2">
                  <c:v>1.1769911504424779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6-477C-A509-0DDCF67094A5}"/>
            </c:ext>
          </c:extLst>
        </c:ser>
        <c:ser>
          <c:idx val="3"/>
          <c:order val="3"/>
          <c:tx>
            <c:strRef>
              <c:f>'5 - INDEXSZÁMÍTÁS'!$B$88</c:f>
              <c:strCache>
                <c:ptCount val="1"/>
                <c:pt idx="0">
                  <c:v>Együttesen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'5 - INDEXSZÁMÍTÁS'!$C$84:$E$84</c:f>
              <c:strCache>
                <c:ptCount val="3"/>
                <c:pt idx="0">
                  <c:v>Árindexek</c:v>
                </c:pt>
                <c:pt idx="1">
                  <c:v>Volumenindexek</c:v>
                </c:pt>
                <c:pt idx="2">
                  <c:v>Értékindexek</c:v>
                </c:pt>
              </c:strCache>
            </c:strRef>
          </c:cat>
          <c:val>
            <c:numRef>
              <c:f>'5 - INDEXSZÁMÍTÁS'!$C$88:$E$88</c:f>
              <c:numCache>
                <c:formatCode>0.00%</c:formatCode>
                <c:ptCount val="3"/>
                <c:pt idx="0">
                  <c:v>1.1588602935869863</c:v>
                </c:pt>
                <c:pt idx="1">
                  <c:v>0.96742257100566931</c:v>
                </c:pt>
                <c:pt idx="2">
                  <c:v>1.1211076046583071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36-477C-A509-0DDCF67094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48061840"/>
        <c:axId val="748060200"/>
      </c:barChart>
      <c:catAx>
        <c:axId val="7480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8060200"/>
        <c:crosses val="autoZero"/>
        <c:auto val="1"/>
        <c:lblAlgn val="ctr"/>
        <c:lblOffset val="100"/>
        <c:noMultiLvlLbl val="0"/>
      </c:catAx>
      <c:valAx>
        <c:axId val="748060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806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Buszok életkora</a:t>
            </a:r>
            <a:r>
              <a:rPr lang="hu-HU" baseline="0"/>
              <a:t> (év)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'1b - LEÍRÓ STAT'!$I$73:$I$85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</c:numCache>
            </c:numRef>
          </c:cat>
          <c:val>
            <c:numRef>
              <c:f>'1b - LEÍRÓ STAT'!$J$73:$J$85</c:f>
              <c:numCache>
                <c:formatCode>General</c:formatCode>
                <c:ptCount val="13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11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10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E-4DC3-96D1-EAC154E5F9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8418080"/>
        <c:axId val="468418408"/>
      </c:barChart>
      <c:catAx>
        <c:axId val="46841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Életkor (év)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68418408"/>
        <c:crosses val="autoZero"/>
        <c:auto val="1"/>
        <c:lblAlgn val="ctr"/>
        <c:lblOffset val="100"/>
        <c:noMultiLvlLbl val="0"/>
      </c:catAx>
      <c:valAx>
        <c:axId val="468418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Gyakoriság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684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Készlet</a:t>
            </a:r>
            <a:r>
              <a:rPr lang="hu-HU" baseline="0"/>
              <a:t> (e Ft, a hó utolsó napján)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'IDŐSOR_csak vizsgára'!$B$20:$B$33</c:f>
              <c:strCache>
                <c:ptCount val="14"/>
                <c:pt idx="0">
                  <c:v>2019.dec.</c:v>
                </c:pt>
                <c:pt idx="1">
                  <c:v>2020.jan.</c:v>
                </c:pt>
                <c:pt idx="2">
                  <c:v>2020.febr.</c:v>
                </c:pt>
                <c:pt idx="3">
                  <c:v>2020.márc.</c:v>
                </c:pt>
                <c:pt idx="4">
                  <c:v>2020.ápr.</c:v>
                </c:pt>
                <c:pt idx="5">
                  <c:v>2020.máj.</c:v>
                </c:pt>
                <c:pt idx="6">
                  <c:v>2020.jún.</c:v>
                </c:pt>
                <c:pt idx="7">
                  <c:v>2020.júl.</c:v>
                </c:pt>
                <c:pt idx="8">
                  <c:v>2020.aug.</c:v>
                </c:pt>
                <c:pt idx="9">
                  <c:v>2020.szept.</c:v>
                </c:pt>
                <c:pt idx="10">
                  <c:v>2020.okt.</c:v>
                </c:pt>
                <c:pt idx="11">
                  <c:v>2020.nov.</c:v>
                </c:pt>
                <c:pt idx="12">
                  <c:v>2020.dec.</c:v>
                </c:pt>
                <c:pt idx="13">
                  <c:v>2021.jan.</c:v>
                </c:pt>
              </c:strCache>
            </c:strRef>
          </c:cat>
          <c:val>
            <c:numRef>
              <c:f>'IDŐSOR_csak vizsgára'!$C$20:$C$33</c:f>
              <c:numCache>
                <c:formatCode>General</c:formatCode>
                <c:ptCount val="14"/>
                <c:pt idx="0">
                  <c:v>850</c:v>
                </c:pt>
                <c:pt idx="1">
                  <c:v>800</c:v>
                </c:pt>
                <c:pt idx="2">
                  <c:v>1300</c:v>
                </c:pt>
                <c:pt idx="3">
                  <c:v>1400</c:v>
                </c:pt>
                <c:pt idx="4">
                  <c:v>900</c:v>
                </c:pt>
                <c:pt idx="5">
                  <c:v>950</c:v>
                </c:pt>
                <c:pt idx="6">
                  <c:v>1000</c:v>
                </c:pt>
                <c:pt idx="7">
                  <c:v>1200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1000</c:v>
                </c:pt>
                <c:pt idx="13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C-4796-9BE1-6B1929D84E5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5597808"/>
        <c:axId val="655599448"/>
      </c:lineChart>
      <c:catAx>
        <c:axId val="65559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hónapok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55599448"/>
        <c:crosses val="autoZero"/>
        <c:auto val="1"/>
        <c:lblAlgn val="ctr"/>
        <c:lblOffset val="100"/>
        <c:noMultiLvlLbl val="0"/>
      </c:catAx>
      <c:valAx>
        <c:axId val="65559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készlet (e 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5559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Profit eladási helyszin</a:t>
            </a:r>
            <a:r>
              <a:rPr lang="hu-HU" baseline="0"/>
              <a:t> alapján (e Ft, 2010 vs 2015)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'4 - CSOPORTOSÍTÓ TÁBLA '!$H$43</c:f>
              <c:strCache>
                <c:ptCount val="1"/>
                <c:pt idx="0">
                  <c:v>Győr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'!$I$42:$J$42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'!$I$43:$J$43</c:f>
              <c:numCache>
                <c:formatCode>_-* #\ ##0_-;\-* #\ ##0_-;_-* "-"??_-;_-@_-</c:formatCode>
                <c:ptCount val="2"/>
                <c:pt idx="0">
                  <c:v>29107</c:v>
                </c:pt>
                <c:pt idx="1">
                  <c:v>48425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A-48AB-AACB-7B933F65F562}"/>
            </c:ext>
          </c:extLst>
        </c:ser>
        <c:ser>
          <c:idx val="1"/>
          <c:order val="1"/>
          <c:tx>
            <c:strRef>
              <c:f>'4 - CSOPORTOSÍTÓ TÁBLA '!$H$44</c:f>
              <c:strCache>
                <c:ptCount val="1"/>
                <c:pt idx="0">
                  <c:v>Pécs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'!$I$42:$J$42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'!$I$44:$J$44</c:f>
              <c:numCache>
                <c:formatCode>_-* #\ ##0_-;\-* #\ ##0_-;_-* "-"??_-;_-@_-</c:formatCode>
                <c:ptCount val="2"/>
                <c:pt idx="0">
                  <c:v>32253</c:v>
                </c:pt>
                <c:pt idx="1">
                  <c:v>19661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A-48AB-AACB-7B933F65F562}"/>
            </c:ext>
          </c:extLst>
        </c:ser>
        <c:ser>
          <c:idx val="2"/>
          <c:order val="2"/>
          <c:tx>
            <c:strRef>
              <c:f>'4 - CSOPORTOSÍTÓ TÁBLA '!$H$45</c:f>
              <c:strCache>
                <c:ptCount val="1"/>
                <c:pt idx="0">
                  <c:v>Sopron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'!$I$42:$J$42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'!$I$45:$J$45</c:f>
              <c:numCache>
                <c:formatCode>_-* #\ ##0_-;\-* #\ ##0_-;_-* "-"??_-;_-@_-</c:formatCode>
                <c:ptCount val="2"/>
                <c:pt idx="0">
                  <c:v>41475</c:v>
                </c:pt>
                <c:pt idx="1">
                  <c:v>37322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8A-48AB-AACB-7B933F65F562}"/>
            </c:ext>
          </c:extLst>
        </c:ser>
        <c:ser>
          <c:idx val="3"/>
          <c:order val="3"/>
          <c:tx>
            <c:strRef>
              <c:f>'4 - CSOPORTOSÍTÓ TÁBLA '!$H$46</c:f>
              <c:strCache>
                <c:ptCount val="1"/>
                <c:pt idx="0">
                  <c:v>Szeged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'!$I$42:$J$42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'!$I$46:$J$46</c:f>
              <c:numCache>
                <c:formatCode>_-* #\ ##0_-;\-* #\ ##0_-;_-* "-"??_-;_-@_-</c:formatCode>
                <c:ptCount val="2"/>
                <c:pt idx="0">
                  <c:v>28004</c:v>
                </c:pt>
                <c:pt idx="1">
                  <c:v>30859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8A-48AB-AACB-7B933F65F5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046992"/>
        <c:axId val="667047648"/>
      </c:barChart>
      <c:catAx>
        <c:axId val="667046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évek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7047648"/>
        <c:crosses val="autoZero"/>
        <c:auto val="1"/>
        <c:lblAlgn val="ctr"/>
        <c:lblOffset val="100"/>
        <c:noMultiLvlLbl val="0"/>
      </c:catAx>
      <c:valAx>
        <c:axId val="66704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profit (e 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704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Profit megoszlások 2010-ben és 2015-ben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'4 - CSOPORTOSÍTÓ TÁBLA '!$H$93</c:f>
              <c:strCache>
                <c:ptCount val="1"/>
                <c:pt idx="0">
                  <c:v>Győr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'!$I$92:$J$92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'!$I$93:$J$93</c:f>
              <c:numCache>
                <c:formatCode>0.00%</c:formatCode>
                <c:ptCount val="2"/>
                <c:pt idx="0">
                  <c:v>0.22246424995605285</c:v>
                </c:pt>
                <c:pt idx="1">
                  <c:v>0.35536850448017493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C-4AEF-815E-0947F380882B}"/>
            </c:ext>
          </c:extLst>
        </c:ser>
        <c:ser>
          <c:idx val="1"/>
          <c:order val="1"/>
          <c:tx>
            <c:strRef>
              <c:f>'4 - CSOPORTOSÍTÓ TÁBLA '!$H$94</c:f>
              <c:strCache>
                <c:ptCount val="1"/>
                <c:pt idx="0">
                  <c:v>Pécs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'!$I$92:$J$92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'!$I$94:$J$94</c:f>
              <c:numCache>
                <c:formatCode>0.00%</c:formatCode>
                <c:ptCount val="2"/>
                <c:pt idx="0">
                  <c:v>0.24650906839703757</c:v>
                </c:pt>
                <c:pt idx="1">
                  <c:v>0.14428291515920949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C-4AEF-815E-0947F380882B}"/>
            </c:ext>
          </c:extLst>
        </c:ser>
        <c:ser>
          <c:idx val="2"/>
          <c:order val="2"/>
          <c:tx>
            <c:strRef>
              <c:f>'4 - CSOPORTOSÍTÓ TÁBLA '!$H$95</c:f>
              <c:strCache>
                <c:ptCount val="1"/>
                <c:pt idx="0">
                  <c:v>Sopron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'!$I$92:$J$92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'!$I$95:$J$95</c:f>
              <c:numCache>
                <c:formatCode>0.00%</c:formatCode>
                <c:ptCount val="2"/>
                <c:pt idx="0">
                  <c:v>0.3169926398092312</c:v>
                </c:pt>
                <c:pt idx="1">
                  <c:v>0.27388876250302713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C-4AEF-815E-0947F380882B}"/>
            </c:ext>
          </c:extLst>
        </c:ser>
        <c:ser>
          <c:idx val="3"/>
          <c:order val="3"/>
          <c:tx>
            <c:strRef>
              <c:f>'4 - CSOPORTOSÍTÓ TÁBLA '!$H$96</c:f>
              <c:strCache>
                <c:ptCount val="1"/>
                <c:pt idx="0">
                  <c:v>Szeged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'!$I$92:$J$92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'4 - CSOPORTOSÍTÓ TÁBLA '!$I$96:$J$96</c:f>
              <c:numCache>
                <c:formatCode>0.00%</c:formatCode>
                <c:ptCount val="2"/>
                <c:pt idx="0">
                  <c:v>0.21403404183767838</c:v>
                </c:pt>
                <c:pt idx="1">
                  <c:v>0.22645981785758842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C-4AEF-815E-0947F38088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2255024"/>
        <c:axId val="662254368"/>
      </c:barChart>
      <c:catAx>
        <c:axId val="662255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2254368"/>
        <c:crosses val="autoZero"/>
        <c:auto val="1"/>
        <c:lblAlgn val="ctr"/>
        <c:lblOffset val="100"/>
        <c:noMultiLvlLbl val="0"/>
      </c:catAx>
      <c:valAx>
        <c:axId val="6622543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profit</a:t>
                </a:r>
                <a:r>
                  <a:rPr lang="hu-HU" baseline="0"/>
                  <a:t> megoszlás (%)</a:t>
                </a:r>
                <a:endParaRPr lang="hu-H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225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Buszok szín</a:t>
            </a:r>
            <a:r>
              <a:rPr lang="hu-HU" baseline="0"/>
              <a:t> szerinti megoszlása (db)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'1a - LEÍRÓ STAT + vizsgára'!$J$44:$J$46</c:f>
              <c:strCache>
                <c:ptCount val="3"/>
                <c:pt idx="0">
                  <c:v>fehér</c:v>
                </c:pt>
                <c:pt idx="1">
                  <c:v>kék</c:v>
                </c:pt>
                <c:pt idx="2">
                  <c:v>sárga</c:v>
                </c:pt>
              </c:strCache>
            </c:strRef>
          </c:cat>
          <c:val>
            <c:numRef>
              <c:f>'1a - LEÍRÓ STAT + vizsgára'!$K$44:$K$46</c:f>
              <c:numCache>
                <c:formatCode>General</c:formatCode>
                <c:ptCount val="3"/>
                <c:pt idx="0">
                  <c:v>24</c:v>
                </c:pt>
                <c:pt idx="1">
                  <c:v>17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8-425E-A345-D47DED4FF5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8327952"/>
        <c:axId val="668328936"/>
      </c:barChart>
      <c:catAx>
        <c:axId val="668327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szín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8328936"/>
        <c:crosses val="autoZero"/>
        <c:auto val="1"/>
        <c:lblAlgn val="ctr"/>
        <c:lblOffset val="100"/>
        <c:noMultiLvlLbl val="0"/>
      </c:catAx>
      <c:valAx>
        <c:axId val="66832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gyakoriság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832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Buszok szín szerinti megoszlása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'1a - LEÍRÓ STAT + vizsgára'!$J$44:$J$46</c:f>
              <c:strCache>
                <c:ptCount val="3"/>
                <c:pt idx="0">
                  <c:v>fehér</c:v>
                </c:pt>
                <c:pt idx="1">
                  <c:v>kék</c:v>
                </c:pt>
                <c:pt idx="2">
                  <c:v>sárga</c:v>
                </c:pt>
              </c:strCache>
            </c:strRef>
          </c:cat>
          <c:val>
            <c:numRef>
              <c:f>'1a - LEÍRÓ STAT + vizsgára'!$L$44:$L$46</c:f>
              <c:numCache>
                <c:formatCode>0.00%</c:formatCode>
                <c:ptCount val="3"/>
                <c:pt idx="0">
                  <c:v>0.3</c:v>
                </c:pt>
                <c:pt idx="1">
                  <c:v>0.21249999999999999</c:v>
                </c:pt>
                <c:pt idx="2">
                  <c:v>0.48749999999999999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D-4EE3-AA80-0F13230DB6B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Osztályközös gyakoroiságok</a:t>
            </a:r>
            <a:r>
              <a:rPr lang="hu-HU" baseline="0"/>
              <a:t> (db) és relatív gyakoriságok (%)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gyakoriságok (db)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'1a - LEÍRÓ STAT + vizsgára'!$J$79:$J$83</c:f>
              <c:strCache>
                <c:ptCount val="5"/>
                <c:pt idx="0">
                  <c:v>1-3</c:v>
                </c:pt>
                <c:pt idx="1">
                  <c:v>4-6</c:v>
                </c:pt>
                <c:pt idx="2">
                  <c:v>7-9</c:v>
                </c:pt>
                <c:pt idx="3">
                  <c:v>10-12</c:v>
                </c:pt>
                <c:pt idx="4">
                  <c:v>13-15</c:v>
                </c:pt>
              </c:strCache>
            </c:strRef>
          </c:cat>
          <c:val>
            <c:numRef>
              <c:f>'1a - LEÍRÓ STAT + vizsgára'!$K$79:$K$83</c:f>
              <c:numCache>
                <c:formatCode>General</c:formatCode>
                <c:ptCount val="5"/>
                <c:pt idx="0">
                  <c:v>10</c:v>
                </c:pt>
                <c:pt idx="1">
                  <c:v>23</c:v>
                </c:pt>
                <c:pt idx="2">
                  <c:v>32</c:v>
                </c:pt>
                <c:pt idx="3">
                  <c:v>14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C-4171-B678-E19516413E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82309912"/>
        <c:axId val="682308272"/>
      </c:barChart>
      <c:lineChart>
        <c:grouping val="standard"/>
        <c:varyColors val="0"/>
        <c:ser>
          <c:idx val="1"/>
          <c:order val="1"/>
          <c:tx>
            <c:v>relatív gyakoriságok (%)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'1a - LEÍRÓ STAT + vizsgára'!$J$79:$J$83</c:f>
              <c:strCache>
                <c:ptCount val="5"/>
                <c:pt idx="0">
                  <c:v>1-3</c:v>
                </c:pt>
                <c:pt idx="1">
                  <c:v>4-6</c:v>
                </c:pt>
                <c:pt idx="2">
                  <c:v>7-9</c:v>
                </c:pt>
                <c:pt idx="3">
                  <c:v>10-12</c:v>
                </c:pt>
                <c:pt idx="4">
                  <c:v>13-15</c:v>
                </c:pt>
              </c:strCache>
            </c:strRef>
          </c:cat>
          <c:val>
            <c:numRef>
              <c:f>'1a - LEÍRÓ STAT + vizsgára'!$L$79:$L$83</c:f>
              <c:numCache>
                <c:formatCode>0.00%</c:formatCode>
                <c:ptCount val="5"/>
                <c:pt idx="0">
                  <c:v>0.125</c:v>
                </c:pt>
                <c:pt idx="1">
                  <c:v>0.28749999999999998</c:v>
                </c:pt>
                <c:pt idx="2">
                  <c:v>0.4</c:v>
                </c:pt>
                <c:pt idx="3">
                  <c:v>0.17499999999999999</c:v>
                </c:pt>
                <c:pt idx="4">
                  <c:v>1.2500000000000001E-2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C-4171-B678-E19516413E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2308928"/>
        <c:axId val="682308600"/>
      </c:lineChart>
      <c:catAx>
        <c:axId val="682309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életkorok</a:t>
                </a:r>
                <a:r>
                  <a:rPr lang="hu-HU" baseline="0"/>
                  <a:t> (év)</a:t>
                </a:r>
                <a:endParaRPr lang="hu-H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2308272"/>
        <c:crosses val="autoZero"/>
        <c:auto val="1"/>
        <c:lblAlgn val="ctr"/>
        <c:lblOffset val="100"/>
        <c:noMultiLvlLbl val="0"/>
      </c:catAx>
      <c:valAx>
        <c:axId val="68230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gyakoriságok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2309912"/>
        <c:crosses val="autoZero"/>
        <c:crossBetween val="between"/>
      </c:valAx>
      <c:valAx>
        <c:axId val="6823086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relatív</a:t>
                </a:r>
                <a:r>
                  <a:rPr lang="hu-HU" baseline="0"/>
                  <a:t> gyakoriságok (%)</a:t>
                </a:r>
                <a:endParaRPr lang="hu-H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2308928"/>
        <c:crosses val="max"/>
        <c:crossBetween val="between"/>
      </c:valAx>
      <c:catAx>
        <c:axId val="682308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230860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Lorenz-görbe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nincs koncentráció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'1a - LEÍRÓ STAT + vizsgára'!$O$151:$O$156</c:f>
              <c:numCache>
                <c:formatCode>0.00%</c:formatCode>
                <c:ptCount val="6"/>
                <c:pt idx="0">
                  <c:v>0</c:v>
                </c:pt>
                <c:pt idx="1">
                  <c:v>8.7499999999999994E-2</c:v>
                </c:pt>
                <c:pt idx="2">
                  <c:v>0.32500000000000001</c:v>
                </c:pt>
                <c:pt idx="3">
                  <c:v>0.73750000000000004</c:v>
                </c:pt>
                <c:pt idx="4">
                  <c:v>0.92500000000000004</c:v>
                </c:pt>
                <c:pt idx="5">
                  <c:v>1</c:v>
                </c:pt>
              </c:numCache>
            </c:numRef>
          </c:xVal>
          <c:yVal>
            <c:numRef>
              <c:f>'1a - LEÍRÓ STAT + vizsgára'!$P$151:$P$156</c:f>
              <c:numCache>
                <c:formatCode>0.00%</c:formatCode>
                <c:ptCount val="6"/>
                <c:pt idx="0">
                  <c:v>0</c:v>
                </c:pt>
                <c:pt idx="1">
                  <c:v>8.7499999999999994E-2</c:v>
                </c:pt>
                <c:pt idx="2">
                  <c:v>0.32500000000000001</c:v>
                </c:pt>
                <c:pt idx="3">
                  <c:v>0.73750000000000004</c:v>
                </c:pt>
                <c:pt idx="4">
                  <c:v>0.92500000000000004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9E-443C-B92E-FF20F05593AA}"/>
            </c:ext>
          </c:extLst>
        </c:ser>
        <c:ser>
          <c:idx val="1"/>
          <c:order val="1"/>
          <c:tx>
            <c:v>valós koncentráció</c:v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'1a - LEÍRÓ STAT + vizsgára'!$O$151:$O$156</c:f>
              <c:numCache>
                <c:formatCode>0.00%</c:formatCode>
                <c:ptCount val="6"/>
                <c:pt idx="0">
                  <c:v>0</c:v>
                </c:pt>
                <c:pt idx="1">
                  <c:v>8.7499999999999994E-2</c:v>
                </c:pt>
                <c:pt idx="2">
                  <c:v>0.32500000000000001</c:v>
                </c:pt>
                <c:pt idx="3">
                  <c:v>0.73750000000000004</c:v>
                </c:pt>
                <c:pt idx="4">
                  <c:v>0.92500000000000004</c:v>
                </c:pt>
                <c:pt idx="5">
                  <c:v>1</c:v>
                </c:pt>
              </c:numCache>
            </c:numRef>
          </c:xVal>
          <c:yVal>
            <c:numRef>
              <c:f>'1a - LEÍRÓ STAT + vizsgára'!$Q$151:$Q$156</c:f>
              <c:numCache>
                <c:formatCode>0.00%</c:formatCode>
                <c:ptCount val="6"/>
                <c:pt idx="0">
                  <c:v>0</c:v>
                </c:pt>
                <c:pt idx="1">
                  <c:v>6.7595702745468167E-2</c:v>
                </c:pt>
                <c:pt idx="2">
                  <c:v>0.28126474752241626</c:v>
                </c:pt>
                <c:pt idx="3">
                  <c:v>0.69999722399578046</c:v>
                </c:pt>
                <c:pt idx="4">
                  <c:v>0.90828082058684734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9E-443C-B92E-FF20F05593A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63119200"/>
        <c:axId val="663119528"/>
      </c:scatterChart>
      <c:valAx>
        <c:axId val="6631192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kumulált</a:t>
                </a:r>
                <a:r>
                  <a:rPr lang="hu-HU" baseline="0"/>
                  <a:t> relatív gyakoriságok (%)</a:t>
                </a:r>
                <a:endParaRPr lang="hu-H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3119528"/>
        <c:crosses val="autoZero"/>
        <c:crossBetween val="midCat"/>
      </c:valAx>
      <c:valAx>
        <c:axId val="663119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0" i="0" baseline="0">
                    <a:effectLst/>
                  </a:rPr>
                  <a:t>kumulált relatív értékösszegek (%)</a:t>
                </a:r>
                <a:endParaRPr lang="hu-HU" sz="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311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chart" Target="../charts/chart2.xml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7" Type="http://schemas.openxmlformats.org/officeDocument/2006/relationships/chart" Target="../charts/chart3.xml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7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png"/><Relationship Id="rId7" Type="http://schemas.openxmlformats.org/officeDocument/2006/relationships/chart" Target="../charts/chart13.xml"/><Relationship Id="rId2" Type="http://schemas.openxmlformats.org/officeDocument/2006/relationships/image" Target="../media/image22.png"/><Relationship Id="rId1" Type="http://schemas.openxmlformats.org/officeDocument/2006/relationships/image" Target="../media/image21.png"/><Relationship Id="rId6" Type="http://schemas.openxmlformats.org/officeDocument/2006/relationships/image" Target="../media/image26.png"/><Relationship Id="rId5" Type="http://schemas.openxmlformats.org/officeDocument/2006/relationships/image" Target="../media/image25.png"/><Relationship Id="rId4" Type="http://schemas.openxmlformats.org/officeDocument/2006/relationships/image" Target="../media/image24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13" Type="http://schemas.openxmlformats.org/officeDocument/2006/relationships/image" Target="../media/image39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12" Type="http://schemas.openxmlformats.org/officeDocument/2006/relationships/image" Target="../media/image38.png"/><Relationship Id="rId2" Type="http://schemas.openxmlformats.org/officeDocument/2006/relationships/image" Target="../media/image28.png"/><Relationship Id="rId16" Type="http://schemas.openxmlformats.org/officeDocument/2006/relationships/chart" Target="../charts/chart14.xml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11" Type="http://schemas.openxmlformats.org/officeDocument/2006/relationships/image" Target="../media/image37.png"/><Relationship Id="rId5" Type="http://schemas.openxmlformats.org/officeDocument/2006/relationships/image" Target="../media/image31.png"/><Relationship Id="rId15" Type="http://schemas.openxmlformats.org/officeDocument/2006/relationships/image" Target="../media/image41.png"/><Relationship Id="rId10" Type="http://schemas.openxmlformats.org/officeDocument/2006/relationships/image" Target="../media/image36.png"/><Relationship Id="rId4" Type="http://schemas.openxmlformats.org/officeDocument/2006/relationships/image" Target="../media/image30.png"/><Relationship Id="rId9" Type="http://schemas.openxmlformats.org/officeDocument/2006/relationships/image" Target="../media/image35.png"/><Relationship Id="rId14" Type="http://schemas.openxmlformats.org/officeDocument/2006/relationships/image" Target="../media/image4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19051</xdr:rowOff>
    </xdr:from>
    <xdr:to>
      <xdr:col>8</xdr:col>
      <xdr:colOff>298450</xdr:colOff>
      <xdr:row>33</xdr:row>
      <xdr:rowOff>109703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39F5EE74-7E39-C58A-ACF5-D3E1E46E7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152901"/>
          <a:ext cx="4565650" cy="24528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63501</xdr:rowOff>
    </xdr:from>
    <xdr:to>
      <xdr:col>14</xdr:col>
      <xdr:colOff>226632</xdr:colOff>
      <xdr:row>14</xdr:row>
      <xdr:rowOff>122115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2B19A4B8-735D-ACD7-BA25-B6562FCA2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385" y="845039"/>
          <a:ext cx="8164132" cy="2012461"/>
        </a:xfrm>
        <a:prstGeom prst="rect">
          <a:avLst/>
        </a:prstGeom>
      </xdr:spPr>
    </xdr:pic>
    <xdr:clientData/>
  </xdr:twoCellAnchor>
  <xdr:twoCellAnchor editAs="oneCell">
    <xdr:from>
      <xdr:col>1</xdr:col>
      <xdr:colOff>9769</xdr:colOff>
      <xdr:row>38</xdr:row>
      <xdr:rowOff>4886</xdr:rowOff>
    </xdr:from>
    <xdr:to>
      <xdr:col>12</xdr:col>
      <xdr:colOff>244231</xdr:colOff>
      <xdr:row>50</xdr:row>
      <xdr:rowOff>114774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B2E86BD9-4B3D-8D63-C51E-FD591F9C0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154" y="7429501"/>
          <a:ext cx="6950808" cy="2454504"/>
        </a:xfrm>
        <a:prstGeom prst="rect">
          <a:avLst/>
        </a:prstGeom>
      </xdr:spPr>
    </xdr:pic>
    <xdr:clientData/>
  </xdr:twoCellAnchor>
  <xdr:twoCellAnchor editAs="oneCell">
    <xdr:from>
      <xdr:col>0</xdr:col>
      <xdr:colOff>166077</xdr:colOff>
      <xdr:row>56</xdr:row>
      <xdr:rowOff>48846</xdr:rowOff>
    </xdr:from>
    <xdr:to>
      <xdr:col>9</xdr:col>
      <xdr:colOff>292512</xdr:colOff>
      <xdr:row>71</xdr:row>
      <xdr:rowOff>1734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6AB3AA57-5F75-7536-CD60-B1C76B673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6077" y="10990384"/>
          <a:ext cx="5206435" cy="2883658"/>
        </a:xfrm>
        <a:prstGeom prst="rect">
          <a:avLst/>
        </a:prstGeom>
      </xdr:spPr>
    </xdr:pic>
    <xdr:clientData/>
  </xdr:twoCellAnchor>
  <xdr:twoCellAnchor>
    <xdr:from>
      <xdr:col>0</xdr:col>
      <xdr:colOff>185615</xdr:colOff>
      <xdr:row>78</xdr:row>
      <xdr:rowOff>53732</xdr:rowOff>
    </xdr:from>
    <xdr:to>
      <xdr:col>8</xdr:col>
      <xdr:colOff>412017</xdr:colOff>
      <xdr:row>92</xdr:row>
      <xdr:rowOff>17097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05754F4-FD88-4F82-903F-3E3771AAB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29307</xdr:colOff>
      <xdr:row>99</xdr:row>
      <xdr:rowOff>34193</xdr:rowOff>
    </xdr:from>
    <xdr:to>
      <xdr:col>7</xdr:col>
      <xdr:colOff>450520</xdr:colOff>
      <xdr:row>113</xdr:row>
      <xdr:rowOff>60535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4516A4FE-40B6-D345-790C-A935B5774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4692" y="19377270"/>
          <a:ext cx="4084674" cy="276172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1</xdr:rowOff>
    </xdr:from>
    <xdr:to>
      <xdr:col>10</xdr:col>
      <xdr:colOff>72895</xdr:colOff>
      <xdr:row>129</xdr:row>
      <xdr:rowOff>29309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DA6BE261-2206-D1EF-0173-308876CE0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5385" y="23250770"/>
          <a:ext cx="5568087" cy="1983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24</xdr:row>
      <xdr:rowOff>0</xdr:rowOff>
    </xdr:from>
    <xdr:to>
      <xdr:col>9</xdr:col>
      <xdr:colOff>243850</xdr:colOff>
      <xdr:row>25</xdr:row>
      <xdr:rowOff>57163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6D65E873-E9D0-3161-8515-A8B11FACB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3803650"/>
          <a:ext cx="196860" cy="254013"/>
        </a:xfrm>
        <a:prstGeom prst="rect">
          <a:avLst/>
        </a:prstGeom>
      </xdr:spPr>
    </xdr:pic>
    <xdr:clientData/>
  </xdr:twoCellAnchor>
  <xdr:twoCellAnchor editAs="oneCell">
    <xdr:from>
      <xdr:col>9</xdr:col>
      <xdr:colOff>6350</xdr:colOff>
      <xdr:row>28</xdr:row>
      <xdr:rowOff>177800</xdr:rowOff>
    </xdr:from>
    <xdr:to>
      <xdr:col>9</xdr:col>
      <xdr:colOff>205750</xdr:colOff>
      <xdr:row>30</xdr:row>
      <xdr:rowOff>11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83F56778-6055-4961-D072-540F5F89D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9200" y="4705350"/>
          <a:ext cx="196860" cy="215911"/>
        </a:xfrm>
        <a:prstGeom prst="rect">
          <a:avLst/>
        </a:prstGeom>
      </xdr:spPr>
    </xdr:pic>
    <xdr:clientData/>
  </xdr:twoCellAnchor>
  <xdr:twoCellAnchor>
    <xdr:from>
      <xdr:col>19</xdr:col>
      <xdr:colOff>241300</xdr:colOff>
      <xdr:row>27</xdr:row>
      <xdr:rowOff>0</xdr:rowOff>
    </xdr:from>
    <xdr:to>
      <xdr:col>19</xdr:col>
      <xdr:colOff>577850</xdr:colOff>
      <xdr:row>28</xdr:row>
      <xdr:rowOff>127000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A6DC6AB2-249C-8BEE-7123-067C21619E59}"/>
            </a:ext>
          </a:extLst>
        </xdr:cNvPr>
        <xdr:cNvCxnSpPr/>
      </xdr:nvCxnSpPr>
      <xdr:spPr>
        <a:xfrm>
          <a:off x="13366750" y="3937000"/>
          <a:ext cx="3365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463550</xdr:colOff>
      <xdr:row>26</xdr:row>
      <xdr:rowOff>184150</xdr:rowOff>
    </xdr:from>
    <xdr:to>
      <xdr:col>20</xdr:col>
      <xdr:colOff>577850</xdr:colOff>
      <xdr:row>28</xdr:row>
      <xdr:rowOff>69850</xdr:rowOff>
    </xdr:to>
    <xdr:cxnSp macro="">
      <xdr:nvCxnSpPr>
        <xdr:cNvPr id="8" name="Egyenes összekötő nyíllal 7">
          <a:extLst>
            <a:ext uri="{FF2B5EF4-FFF2-40B4-BE49-F238E27FC236}">
              <a16:creationId xmlns:a16="http://schemas.microsoft.com/office/drawing/2014/main" id="{B4B66B1D-6FAF-460D-AF35-BCA33DC6443F}"/>
            </a:ext>
          </a:extLst>
        </xdr:cNvPr>
        <xdr:cNvCxnSpPr/>
      </xdr:nvCxnSpPr>
      <xdr:spPr>
        <a:xfrm>
          <a:off x="14204950" y="3924300"/>
          <a:ext cx="114300" cy="279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50800</xdr:colOff>
      <xdr:row>27</xdr:row>
      <xdr:rowOff>0</xdr:rowOff>
    </xdr:from>
    <xdr:to>
      <xdr:col>22</xdr:col>
      <xdr:colOff>412750</xdr:colOff>
      <xdr:row>28</xdr:row>
      <xdr:rowOff>101600</xdr:rowOff>
    </xdr:to>
    <xdr:cxnSp macro="">
      <xdr:nvCxnSpPr>
        <xdr:cNvPr id="9" name="Egyenes összekötő nyíllal 8">
          <a:extLst>
            <a:ext uri="{FF2B5EF4-FFF2-40B4-BE49-F238E27FC236}">
              <a16:creationId xmlns:a16="http://schemas.microsoft.com/office/drawing/2014/main" id="{63302F9E-933D-4DE5-82AB-E30443D87B59}"/>
            </a:ext>
          </a:extLst>
        </xdr:cNvPr>
        <xdr:cNvCxnSpPr/>
      </xdr:nvCxnSpPr>
      <xdr:spPr>
        <a:xfrm flipH="1">
          <a:off x="15024100" y="3937000"/>
          <a:ext cx="361950" cy="298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146050</xdr:colOff>
      <xdr:row>31</xdr:row>
      <xdr:rowOff>25400</xdr:rowOff>
    </xdr:from>
    <xdr:to>
      <xdr:col>8</xdr:col>
      <xdr:colOff>849666</xdr:colOff>
      <xdr:row>33</xdr:row>
      <xdr:rowOff>91464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3891C663-90F7-F253-3C29-A36191E8A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88150" y="5207000"/>
          <a:ext cx="692186" cy="463574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35</xdr:row>
      <xdr:rowOff>44450</xdr:rowOff>
    </xdr:from>
    <xdr:to>
      <xdr:col>9</xdr:col>
      <xdr:colOff>81963</xdr:colOff>
      <xdr:row>37</xdr:row>
      <xdr:rowOff>173382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F9C7573A-1F75-FDA3-72C8-1A0A3CD4A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9250" y="6013450"/>
          <a:ext cx="939848" cy="533427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40</xdr:row>
      <xdr:rowOff>3905</xdr:rowOff>
    </xdr:from>
    <xdr:to>
      <xdr:col>13</xdr:col>
      <xdr:colOff>202565</xdr:colOff>
      <xdr:row>46</xdr:row>
      <xdr:rowOff>98497</xdr:rowOff>
    </xdr:to>
    <xdr:pic>
      <xdr:nvPicPr>
        <xdr:cNvPr id="19" name="Kép 18">
          <a:extLst>
            <a:ext uri="{FF2B5EF4-FFF2-40B4-BE49-F238E27FC236}">
              <a16:creationId xmlns:a16="http://schemas.microsoft.com/office/drawing/2014/main" id="{BD6115F8-0138-A246-15B1-2DB361E6D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13600" y="7077805"/>
          <a:ext cx="5956300" cy="1278232"/>
        </a:xfrm>
        <a:prstGeom prst="rect">
          <a:avLst/>
        </a:prstGeom>
      </xdr:spPr>
    </xdr:pic>
    <xdr:clientData/>
  </xdr:twoCellAnchor>
  <xdr:twoCellAnchor>
    <xdr:from>
      <xdr:col>11</xdr:col>
      <xdr:colOff>7620</xdr:colOff>
      <xdr:row>75</xdr:row>
      <xdr:rowOff>187642</xdr:rowOff>
    </xdr:from>
    <xdr:to>
      <xdr:col>16</xdr:col>
      <xdr:colOff>573405</xdr:colOff>
      <xdr:row>91</xdr:row>
      <xdr:rowOff>186690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248912F-C4A2-4CF9-9018-5D4E7B7542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15</xdr:row>
      <xdr:rowOff>19050</xdr:rowOff>
    </xdr:from>
    <xdr:to>
      <xdr:col>4</xdr:col>
      <xdr:colOff>817913</xdr:colOff>
      <xdr:row>17</xdr:row>
      <xdr:rowOff>130201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14A69638-1771-32D7-6D77-890EEFE8F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8350" y="1517650"/>
          <a:ext cx="635033" cy="501676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184150</xdr:colOff>
      <xdr:row>15</xdr:row>
      <xdr:rowOff>31750</xdr:rowOff>
    </xdr:from>
    <xdr:to>
      <xdr:col>6</xdr:col>
      <xdr:colOff>819183</xdr:colOff>
      <xdr:row>17</xdr:row>
      <xdr:rowOff>133375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9273FDC4-D107-1A03-6810-A18196315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59400" y="1530350"/>
          <a:ext cx="635033" cy="495325"/>
        </a:xfrm>
        <a:prstGeom prst="rect">
          <a:avLst/>
        </a:prstGeom>
      </xdr:spPr>
    </xdr:pic>
    <xdr:clientData/>
  </xdr:twoCellAnchor>
  <xdr:twoCellAnchor>
    <xdr:from>
      <xdr:col>3</xdr:col>
      <xdr:colOff>908050</xdr:colOff>
      <xdr:row>16</xdr:row>
      <xdr:rowOff>158750</xdr:rowOff>
    </xdr:from>
    <xdr:to>
      <xdr:col>4</xdr:col>
      <xdr:colOff>400050</xdr:colOff>
      <xdr:row>19</xdr:row>
      <xdr:rowOff>114300</xdr:rowOff>
    </xdr:to>
    <xdr:cxnSp macro="">
      <xdr:nvCxnSpPr>
        <xdr:cNvPr id="8" name="Egyenes összekötő nyíllal 7">
          <a:extLst>
            <a:ext uri="{FF2B5EF4-FFF2-40B4-BE49-F238E27FC236}">
              <a16:creationId xmlns:a16="http://schemas.microsoft.com/office/drawing/2014/main" id="{2AC22471-516E-CC7A-9726-DAC0A524F492}"/>
            </a:ext>
          </a:extLst>
        </xdr:cNvPr>
        <xdr:cNvCxnSpPr/>
      </xdr:nvCxnSpPr>
      <xdr:spPr>
        <a:xfrm>
          <a:off x="2997200" y="1854200"/>
          <a:ext cx="520700" cy="800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438150</xdr:colOff>
      <xdr:row>48</xdr:row>
      <xdr:rowOff>31750</xdr:rowOff>
    </xdr:from>
    <xdr:to>
      <xdr:col>13</xdr:col>
      <xdr:colOff>551255</xdr:colOff>
      <xdr:row>51</xdr:row>
      <xdr:rowOff>168315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8FAF88A3-0650-61B1-FC56-D76B7AFF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99600" y="11912600"/>
          <a:ext cx="1460575" cy="768389"/>
        </a:xfrm>
        <a:prstGeom prst="rect">
          <a:avLst/>
        </a:prstGeom>
      </xdr:spPr>
    </xdr:pic>
    <xdr:clientData/>
  </xdr:twoCellAnchor>
  <xdr:twoCellAnchor editAs="oneCell">
    <xdr:from>
      <xdr:col>11</xdr:col>
      <xdr:colOff>406400</xdr:colOff>
      <xdr:row>54</xdr:row>
      <xdr:rowOff>44450</xdr:rowOff>
    </xdr:from>
    <xdr:to>
      <xdr:col>14</xdr:col>
      <xdr:colOff>571609</xdr:colOff>
      <xdr:row>57</xdr:row>
      <xdr:rowOff>168313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0F7AF41E-B8DD-28C7-69AF-DEB5BA54B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7850" y="12960350"/>
          <a:ext cx="2114659" cy="762039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48</xdr:row>
      <xdr:rowOff>38100</xdr:rowOff>
    </xdr:from>
    <xdr:to>
      <xdr:col>17</xdr:col>
      <xdr:colOff>511175</xdr:colOff>
      <xdr:row>51</xdr:row>
      <xdr:rowOff>133464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AA9B2664-0760-9F87-68A3-33DF46946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85550" y="11918950"/>
          <a:ext cx="1955800" cy="736713"/>
        </a:xfrm>
        <a:prstGeom prst="rect">
          <a:avLst/>
        </a:prstGeom>
      </xdr:spPr>
    </xdr:pic>
    <xdr:clientData/>
  </xdr:twoCellAnchor>
  <xdr:twoCellAnchor editAs="oneCell">
    <xdr:from>
      <xdr:col>15</xdr:col>
      <xdr:colOff>12700</xdr:colOff>
      <xdr:row>54</xdr:row>
      <xdr:rowOff>177800</xdr:rowOff>
    </xdr:from>
    <xdr:to>
      <xdr:col>18</xdr:col>
      <xdr:colOff>326047</xdr:colOff>
      <xdr:row>58</xdr:row>
      <xdr:rowOff>114300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67656578-8013-AD87-DD96-D3FF0F5CE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633200" y="13290550"/>
          <a:ext cx="2145322" cy="774700"/>
        </a:xfrm>
        <a:prstGeom prst="rect">
          <a:avLst/>
        </a:prstGeom>
      </xdr:spPr>
    </xdr:pic>
    <xdr:clientData/>
  </xdr:twoCellAnchor>
  <xdr:twoCellAnchor>
    <xdr:from>
      <xdr:col>1</xdr:col>
      <xdr:colOff>292100</xdr:colOff>
      <xdr:row>3</xdr:row>
      <xdr:rowOff>177800</xdr:rowOff>
    </xdr:from>
    <xdr:to>
      <xdr:col>1</xdr:col>
      <xdr:colOff>292100</xdr:colOff>
      <xdr:row>5</xdr:row>
      <xdr:rowOff>146050</xdr:rowOff>
    </xdr:to>
    <xdr:cxnSp macro="">
      <xdr:nvCxnSpPr>
        <xdr:cNvPr id="23" name="Egyenes összekötő nyíllal 22">
          <a:extLst>
            <a:ext uri="{FF2B5EF4-FFF2-40B4-BE49-F238E27FC236}">
              <a16:creationId xmlns:a16="http://schemas.microsoft.com/office/drawing/2014/main" id="{81B1A55A-A40E-47B4-9B3D-C6FFAC7B3131}"/>
            </a:ext>
          </a:extLst>
        </xdr:cNvPr>
        <xdr:cNvCxnSpPr/>
      </xdr:nvCxnSpPr>
      <xdr:spPr>
        <a:xfrm>
          <a:off x="501650" y="1752600"/>
          <a:ext cx="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3</xdr:row>
      <xdr:rowOff>190500</xdr:rowOff>
    </xdr:from>
    <xdr:to>
      <xdr:col>6</xdr:col>
      <xdr:colOff>304800</xdr:colOff>
      <xdr:row>6</xdr:row>
      <xdr:rowOff>6350</xdr:rowOff>
    </xdr:to>
    <xdr:cxnSp macro="">
      <xdr:nvCxnSpPr>
        <xdr:cNvPr id="24" name="Egyenes összekötő nyíllal 23">
          <a:extLst>
            <a:ext uri="{FF2B5EF4-FFF2-40B4-BE49-F238E27FC236}">
              <a16:creationId xmlns:a16="http://schemas.microsoft.com/office/drawing/2014/main" id="{20101870-142E-45BA-8217-3C232F15F280}"/>
            </a:ext>
          </a:extLst>
        </xdr:cNvPr>
        <xdr:cNvCxnSpPr/>
      </xdr:nvCxnSpPr>
      <xdr:spPr>
        <a:xfrm>
          <a:off x="819150" y="1765300"/>
          <a:ext cx="4724400" cy="406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349250</xdr:colOff>
      <xdr:row>6</xdr:row>
      <xdr:rowOff>177800</xdr:rowOff>
    </xdr:from>
    <xdr:to>
      <xdr:col>6</xdr:col>
      <xdr:colOff>349250</xdr:colOff>
      <xdr:row>8</xdr:row>
      <xdr:rowOff>146050</xdr:rowOff>
    </xdr:to>
    <xdr:cxnSp macro="">
      <xdr:nvCxnSpPr>
        <xdr:cNvPr id="27" name="Egyenes összekötő nyíllal 26">
          <a:extLst>
            <a:ext uri="{FF2B5EF4-FFF2-40B4-BE49-F238E27FC236}">
              <a16:creationId xmlns:a16="http://schemas.microsoft.com/office/drawing/2014/main" id="{EB3C9A9C-47CA-4269-A537-0DEE2EE71B5F}"/>
            </a:ext>
          </a:extLst>
        </xdr:cNvPr>
        <xdr:cNvCxnSpPr/>
      </xdr:nvCxnSpPr>
      <xdr:spPr>
        <a:xfrm>
          <a:off x="5588000" y="2343150"/>
          <a:ext cx="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730250</xdr:colOff>
      <xdr:row>6</xdr:row>
      <xdr:rowOff>177800</xdr:rowOff>
    </xdr:from>
    <xdr:to>
      <xdr:col>9</xdr:col>
      <xdr:colOff>546100</xdr:colOff>
      <xdr:row>9</xdr:row>
      <xdr:rowOff>38100</xdr:rowOff>
    </xdr:to>
    <xdr:cxnSp macro="">
      <xdr:nvCxnSpPr>
        <xdr:cNvPr id="28" name="Egyenes összekötő nyíllal 27">
          <a:extLst>
            <a:ext uri="{FF2B5EF4-FFF2-40B4-BE49-F238E27FC236}">
              <a16:creationId xmlns:a16="http://schemas.microsoft.com/office/drawing/2014/main" id="{E5913F34-53F0-4C1C-BC61-19158E67D3E7}"/>
            </a:ext>
          </a:extLst>
        </xdr:cNvPr>
        <xdr:cNvCxnSpPr/>
      </xdr:nvCxnSpPr>
      <xdr:spPr>
        <a:xfrm>
          <a:off x="5854700" y="2343150"/>
          <a:ext cx="2482850" cy="4508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20</xdr:row>
      <xdr:rowOff>60008</xdr:rowOff>
    </xdr:from>
    <xdr:to>
      <xdr:col>24</xdr:col>
      <xdr:colOff>586740</xdr:colOff>
      <xdr:row>32</xdr:row>
      <xdr:rowOff>28576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CF30BC3-2C82-4EBE-95B8-CF2FAAB1A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6350</xdr:colOff>
      <xdr:row>46</xdr:row>
      <xdr:rowOff>82550</xdr:rowOff>
    </xdr:from>
    <xdr:to>
      <xdr:col>15</xdr:col>
      <xdr:colOff>38100</xdr:colOff>
      <xdr:row>46</xdr:row>
      <xdr:rowOff>85725</xdr:rowOff>
    </xdr:to>
    <xdr:cxnSp macro="">
      <xdr:nvCxnSpPr>
        <xdr:cNvPr id="13" name="Egyenes összekötő nyíllal 12">
          <a:extLst>
            <a:ext uri="{FF2B5EF4-FFF2-40B4-BE49-F238E27FC236}">
              <a16:creationId xmlns:a16="http://schemas.microsoft.com/office/drawing/2014/main" id="{B9357C9F-3274-D83C-D275-E4E8B6694430}"/>
            </a:ext>
          </a:extLst>
        </xdr:cNvPr>
        <xdr:cNvCxnSpPr/>
      </xdr:nvCxnSpPr>
      <xdr:spPr>
        <a:xfrm flipH="1" flipV="1">
          <a:off x="12350750" y="6283325"/>
          <a:ext cx="64135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50800</xdr:colOff>
      <xdr:row>42</xdr:row>
      <xdr:rowOff>76200</xdr:rowOff>
    </xdr:from>
    <xdr:to>
      <xdr:col>14</xdr:col>
      <xdr:colOff>603250</xdr:colOff>
      <xdr:row>43</xdr:row>
      <xdr:rowOff>88900</xdr:rowOff>
    </xdr:to>
    <xdr:cxnSp macro="">
      <xdr:nvCxnSpPr>
        <xdr:cNvPr id="14" name="Egyenes összekötő nyíllal 13">
          <a:extLst>
            <a:ext uri="{FF2B5EF4-FFF2-40B4-BE49-F238E27FC236}">
              <a16:creationId xmlns:a16="http://schemas.microsoft.com/office/drawing/2014/main" id="{94901322-2A15-46A5-93C4-354905379B18}"/>
            </a:ext>
          </a:extLst>
        </xdr:cNvPr>
        <xdr:cNvCxnSpPr/>
      </xdr:nvCxnSpPr>
      <xdr:spPr>
        <a:xfrm flipH="1" flipV="1">
          <a:off x="10814050" y="7086600"/>
          <a:ext cx="552450" cy="1968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44</xdr:row>
      <xdr:rowOff>0</xdr:rowOff>
    </xdr:from>
    <xdr:to>
      <xdr:col>15</xdr:col>
      <xdr:colOff>19050</xdr:colOff>
      <xdr:row>45</xdr:row>
      <xdr:rowOff>107950</xdr:rowOff>
    </xdr:to>
    <xdr:cxnSp macro="">
      <xdr:nvCxnSpPr>
        <xdr:cNvPr id="16" name="Egyenes összekötő nyíllal 15">
          <a:extLst>
            <a:ext uri="{FF2B5EF4-FFF2-40B4-BE49-F238E27FC236}">
              <a16:creationId xmlns:a16="http://schemas.microsoft.com/office/drawing/2014/main" id="{FA729914-916C-49EE-ABBA-EA3F6C499F39}"/>
            </a:ext>
          </a:extLst>
        </xdr:cNvPr>
        <xdr:cNvCxnSpPr/>
      </xdr:nvCxnSpPr>
      <xdr:spPr>
        <a:xfrm flipH="1">
          <a:off x="10782300" y="7378700"/>
          <a:ext cx="609600" cy="292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1057275</xdr:colOff>
      <xdr:row>43</xdr:row>
      <xdr:rowOff>158750</xdr:rowOff>
    </xdr:from>
    <xdr:to>
      <xdr:col>14</xdr:col>
      <xdr:colOff>587375</xdr:colOff>
      <xdr:row>44</xdr:row>
      <xdr:rowOff>120650</xdr:rowOff>
    </xdr:to>
    <xdr:cxnSp macro="">
      <xdr:nvCxnSpPr>
        <xdr:cNvPr id="20" name="Egyenes összekötő nyíllal 19">
          <a:extLst>
            <a:ext uri="{FF2B5EF4-FFF2-40B4-BE49-F238E27FC236}">
              <a16:creationId xmlns:a16="http://schemas.microsoft.com/office/drawing/2014/main" id="{CFD2FE61-B18A-4AD1-B701-18FAE84C62F4}"/>
            </a:ext>
          </a:extLst>
        </xdr:cNvPr>
        <xdr:cNvCxnSpPr/>
      </xdr:nvCxnSpPr>
      <xdr:spPr>
        <a:xfrm flipH="1">
          <a:off x="12334875" y="5759450"/>
          <a:ext cx="59690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43</xdr:row>
      <xdr:rowOff>76200</xdr:rowOff>
    </xdr:from>
    <xdr:to>
      <xdr:col>14</xdr:col>
      <xdr:colOff>581025</xdr:colOff>
      <xdr:row>43</xdr:row>
      <xdr:rowOff>133350</xdr:rowOff>
    </xdr:to>
    <xdr:cxnSp macro="">
      <xdr:nvCxnSpPr>
        <xdr:cNvPr id="22" name="Egyenes összekötő nyíllal 21">
          <a:extLst>
            <a:ext uri="{FF2B5EF4-FFF2-40B4-BE49-F238E27FC236}">
              <a16:creationId xmlns:a16="http://schemas.microsoft.com/office/drawing/2014/main" id="{3C98A624-F546-46F1-96AE-9EFAB420B58D}"/>
            </a:ext>
          </a:extLst>
        </xdr:cNvPr>
        <xdr:cNvCxnSpPr/>
      </xdr:nvCxnSpPr>
      <xdr:spPr>
        <a:xfrm flipH="1" flipV="1">
          <a:off x="12353925" y="5676900"/>
          <a:ext cx="571500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292100</xdr:colOff>
      <xdr:row>3</xdr:row>
      <xdr:rowOff>177800</xdr:rowOff>
    </xdr:from>
    <xdr:to>
      <xdr:col>1</xdr:col>
      <xdr:colOff>292100</xdr:colOff>
      <xdr:row>5</xdr:row>
      <xdr:rowOff>146050</xdr:rowOff>
    </xdr:to>
    <xdr:cxnSp macro="">
      <xdr:nvCxnSpPr>
        <xdr:cNvPr id="8" name="Egyenes összekötő nyíllal 7">
          <a:extLst>
            <a:ext uri="{FF2B5EF4-FFF2-40B4-BE49-F238E27FC236}">
              <a16:creationId xmlns:a16="http://schemas.microsoft.com/office/drawing/2014/main" id="{55148D74-960C-4E11-AE4D-60429E6D11C6}"/>
            </a:ext>
          </a:extLst>
        </xdr:cNvPr>
        <xdr:cNvCxnSpPr/>
      </xdr:nvCxnSpPr>
      <xdr:spPr>
        <a:xfrm>
          <a:off x="400050" y="781050"/>
          <a:ext cx="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3</xdr:row>
      <xdr:rowOff>190500</xdr:rowOff>
    </xdr:from>
    <xdr:to>
      <xdr:col>6</xdr:col>
      <xdr:colOff>304800</xdr:colOff>
      <xdr:row>6</xdr:row>
      <xdr:rowOff>6350</xdr:rowOff>
    </xdr:to>
    <xdr:cxnSp macro="">
      <xdr:nvCxnSpPr>
        <xdr:cNvPr id="9" name="Egyenes összekötő nyíllal 8">
          <a:extLst>
            <a:ext uri="{FF2B5EF4-FFF2-40B4-BE49-F238E27FC236}">
              <a16:creationId xmlns:a16="http://schemas.microsoft.com/office/drawing/2014/main" id="{BEB71EE3-F2AE-4BD3-9D44-711E85601B6B}"/>
            </a:ext>
          </a:extLst>
        </xdr:cNvPr>
        <xdr:cNvCxnSpPr/>
      </xdr:nvCxnSpPr>
      <xdr:spPr>
        <a:xfrm>
          <a:off x="714375" y="790575"/>
          <a:ext cx="4457700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349250</xdr:colOff>
      <xdr:row>6</xdr:row>
      <xdr:rowOff>177800</xdr:rowOff>
    </xdr:from>
    <xdr:to>
      <xdr:col>6</xdr:col>
      <xdr:colOff>349250</xdr:colOff>
      <xdr:row>8</xdr:row>
      <xdr:rowOff>146050</xdr:rowOff>
    </xdr:to>
    <xdr:cxnSp macro="">
      <xdr:nvCxnSpPr>
        <xdr:cNvPr id="10" name="Egyenes összekötő nyíllal 9">
          <a:extLst>
            <a:ext uri="{FF2B5EF4-FFF2-40B4-BE49-F238E27FC236}">
              <a16:creationId xmlns:a16="http://schemas.microsoft.com/office/drawing/2014/main" id="{63D75A03-205C-4CA9-8D57-E00FDFBEA3AE}"/>
            </a:ext>
          </a:extLst>
        </xdr:cNvPr>
        <xdr:cNvCxnSpPr/>
      </xdr:nvCxnSpPr>
      <xdr:spPr>
        <a:xfrm>
          <a:off x="5219700" y="1381125"/>
          <a:ext cx="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730250</xdr:colOff>
      <xdr:row>6</xdr:row>
      <xdr:rowOff>177800</xdr:rowOff>
    </xdr:from>
    <xdr:to>
      <xdr:col>9</xdr:col>
      <xdr:colOff>546100</xdr:colOff>
      <xdr:row>9</xdr:row>
      <xdr:rowOff>38100</xdr:rowOff>
    </xdr:to>
    <xdr:cxnSp macro="">
      <xdr:nvCxnSpPr>
        <xdr:cNvPr id="11" name="Egyenes összekötő nyíllal 10">
          <a:extLst>
            <a:ext uri="{FF2B5EF4-FFF2-40B4-BE49-F238E27FC236}">
              <a16:creationId xmlns:a16="http://schemas.microsoft.com/office/drawing/2014/main" id="{B35AB357-84AF-4E2B-8A13-4ECACD0C84EF}"/>
            </a:ext>
          </a:extLst>
        </xdr:cNvPr>
        <xdr:cNvCxnSpPr/>
      </xdr:nvCxnSpPr>
      <xdr:spPr>
        <a:xfrm>
          <a:off x="5600700" y="1381125"/>
          <a:ext cx="2305050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741045</xdr:colOff>
      <xdr:row>50</xdr:row>
      <xdr:rowOff>160972</xdr:rowOff>
    </xdr:from>
    <xdr:to>
      <xdr:col>12</xdr:col>
      <xdr:colOff>762000</xdr:colOff>
      <xdr:row>66</xdr:row>
      <xdr:rowOff>5715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703EFEE-C52B-4162-80AB-83A22DC8E2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731520</xdr:colOff>
      <xdr:row>101</xdr:row>
      <xdr:rowOff>98107</xdr:rowOff>
    </xdr:from>
    <xdr:to>
      <xdr:col>13</xdr:col>
      <xdr:colOff>381000</xdr:colOff>
      <xdr:row>115</xdr:row>
      <xdr:rowOff>39052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CD3466-25D6-4279-832F-B5564077D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292100</xdr:colOff>
      <xdr:row>3</xdr:row>
      <xdr:rowOff>177800</xdr:rowOff>
    </xdr:from>
    <xdr:to>
      <xdr:col>1</xdr:col>
      <xdr:colOff>292100</xdr:colOff>
      <xdr:row>5</xdr:row>
      <xdr:rowOff>146050</xdr:rowOff>
    </xdr:to>
    <xdr:cxnSp macro="">
      <xdr:nvCxnSpPr>
        <xdr:cNvPr id="6" name="Egyenes összekötő nyíllal 5">
          <a:extLst>
            <a:ext uri="{FF2B5EF4-FFF2-40B4-BE49-F238E27FC236}">
              <a16:creationId xmlns:a16="http://schemas.microsoft.com/office/drawing/2014/main" id="{0CCA9C95-CC01-45BE-B8F0-301327B5AE06}"/>
            </a:ext>
          </a:extLst>
        </xdr:cNvPr>
        <xdr:cNvCxnSpPr/>
      </xdr:nvCxnSpPr>
      <xdr:spPr>
        <a:xfrm>
          <a:off x="438150" y="781050"/>
          <a:ext cx="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3</xdr:row>
      <xdr:rowOff>190500</xdr:rowOff>
    </xdr:from>
    <xdr:to>
      <xdr:col>6</xdr:col>
      <xdr:colOff>304800</xdr:colOff>
      <xdr:row>6</xdr:row>
      <xdr:rowOff>6350</xdr:rowOff>
    </xdr:to>
    <xdr:cxnSp macro="">
      <xdr:nvCxnSpPr>
        <xdr:cNvPr id="8" name="Egyenes összekötő nyíllal 7">
          <a:extLst>
            <a:ext uri="{FF2B5EF4-FFF2-40B4-BE49-F238E27FC236}">
              <a16:creationId xmlns:a16="http://schemas.microsoft.com/office/drawing/2014/main" id="{9BCF28F4-CD52-44EE-A49D-A04FBDC816A6}"/>
            </a:ext>
          </a:extLst>
        </xdr:cNvPr>
        <xdr:cNvCxnSpPr/>
      </xdr:nvCxnSpPr>
      <xdr:spPr>
        <a:xfrm>
          <a:off x="752475" y="790575"/>
          <a:ext cx="4152900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349250</xdr:colOff>
      <xdr:row>6</xdr:row>
      <xdr:rowOff>177800</xdr:rowOff>
    </xdr:from>
    <xdr:to>
      <xdr:col>6</xdr:col>
      <xdr:colOff>349250</xdr:colOff>
      <xdr:row>8</xdr:row>
      <xdr:rowOff>146050</xdr:rowOff>
    </xdr:to>
    <xdr:cxnSp macro="">
      <xdr:nvCxnSpPr>
        <xdr:cNvPr id="9" name="Egyenes összekötő nyíllal 8">
          <a:extLst>
            <a:ext uri="{FF2B5EF4-FFF2-40B4-BE49-F238E27FC236}">
              <a16:creationId xmlns:a16="http://schemas.microsoft.com/office/drawing/2014/main" id="{B482A819-37A3-4766-931C-3657238D48D2}"/>
            </a:ext>
          </a:extLst>
        </xdr:cNvPr>
        <xdr:cNvCxnSpPr/>
      </xdr:nvCxnSpPr>
      <xdr:spPr>
        <a:xfrm>
          <a:off x="4953000" y="1381125"/>
          <a:ext cx="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730250</xdr:colOff>
      <xdr:row>6</xdr:row>
      <xdr:rowOff>177800</xdr:rowOff>
    </xdr:from>
    <xdr:to>
      <xdr:col>9</xdr:col>
      <xdr:colOff>546100</xdr:colOff>
      <xdr:row>9</xdr:row>
      <xdr:rowOff>38100</xdr:rowOff>
    </xdr:to>
    <xdr:cxnSp macro="">
      <xdr:nvCxnSpPr>
        <xdr:cNvPr id="10" name="Egyenes összekötő nyíllal 9">
          <a:extLst>
            <a:ext uri="{FF2B5EF4-FFF2-40B4-BE49-F238E27FC236}">
              <a16:creationId xmlns:a16="http://schemas.microsoft.com/office/drawing/2014/main" id="{36E3FDF0-8929-410E-A40A-CE293ABC28A6}"/>
            </a:ext>
          </a:extLst>
        </xdr:cNvPr>
        <xdr:cNvCxnSpPr/>
      </xdr:nvCxnSpPr>
      <xdr:spPr>
        <a:xfrm>
          <a:off x="5334000" y="1381125"/>
          <a:ext cx="2914650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1930400</xdr:colOff>
      <xdr:row>144</xdr:row>
      <xdr:rowOff>177800</xdr:rowOff>
    </xdr:from>
    <xdr:to>
      <xdr:col>16</xdr:col>
      <xdr:colOff>352425</xdr:colOff>
      <xdr:row>148</xdr:row>
      <xdr:rowOff>0</xdr:rowOff>
    </xdr:to>
    <xdr:cxnSp macro="">
      <xdr:nvCxnSpPr>
        <xdr:cNvPr id="22" name="Egyenes összekötő nyíllal 21">
          <a:extLst>
            <a:ext uri="{FF2B5EF4-FFF2-40B4-BE49-F238E27FC236}">
              <a16:creationId xmlns:a16="http://schemas.microsoft.com/office/drawing/2014/main" id="{0D32F14A-AB51-2353-93E3-8D592CE35712}"/>
            </a:ext>
          </a:extLst>
        </xdr:cNvPr>
        <xdr:cNvCxnSpPr/>
      </xdr:nvCxnSpPr>
      <xdr:spPr>
        <a:xfrm>
          <a:off x="18923000" y="28781375"/>
          <a:ext cx="488950" cy="6223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561975</xdr:colOff>
      <xdr:row>120</xdr:row>
      <xdr:rowOff>9525</xdr:rowOff>
    </xdr:from>
    <xdr:to>
      <xdr:col>11</xdr:col>
      <xdr:colOff>1311275</xdr:colOff>
      <xdr:row>122</xdr:row>
      <xdr:rowOff>180975</xdr:rowOff>
    </xdr:to>
    <xdr:cxnSp macro="">
      <xdr:nvCxnSpPr>
        <xdr:cNvPr id="11" name="Egyenes összekötő nyíllal 10">
          <a:extLst>
            <a:ext uri="{FF2B5EF4-FFF2-40B4-BE49-F238E27FC236}">
              <a16:creationId xmlns:a16="http://schemas.microsoft.com/office/drawing/2014/main" id="{384A66A5-80A1-CF95-2A20-73EAB0144508}"/>
            </a:ext>
          </a:extLst>
        </xdr:cNvPr>
        <xdr:cNvCxnSpPr/>
      </xdr:nvCxnSpPr>
      <xdr:spPr>
        <a:xfrm flipV="1">
          <a:off x="7451725" y="24114125"/>
          <a:ext cx="3136900" cy="5778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69850</xdr:colOff>
      <xdr:row>120</xdr:row>
      <xdr:rowOff>19050</xdr:rowOff>
    </xdr:from>
    <xdr:to>
      <xdr:col>13</xdr:col>
      <xdr:colOff>609600</xdr:colOff>
      <xdr:row>123</xdr:row>
      <xdr:rowOff>44450</xdr:rowOff>
    </xdr:to>
    <xdr:cxnSp macro="">
      <xdr:nvCxnSpPr>
        <xdr:cNvPr id="13" name="Egyenes összekötő nyíllal 12">
          <a:extLst>
            <a:ext uri="{FF2B5EF4-FFF2-40B4-BE49-F238E27FC236}">
              <a16:creationId xmlns:a16="http://schemas.microsoft.com/office/drawing/2014/main" id="{95F3F1F0-EF88-79D3-CDBC-E645113752AA}"/>
            </a:ext>
          </a:extLst>
        </xdr:cNvPr>
        <xdr:cNvCxnSpPr/>
      </xdr:nvCxnSpPr>
      <xdr:spPr>
        <a:xfrm flipV="1">
          <a:off x="7791450" y="24123650"/>
          <a:ext cx="5321300" cy="635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1122045</xdr:colOff>
      <xdr:row>21</xdr:row>
      <xdr:rowOff>120967</xdr:rowOff>
    </xdr:from>
    <xdr:to>
      <xdr:col>15</xdr:col>
      <xdr:colOff>1059180</xdr:colOff>
      <xdr:row>35</xdr:row>
      <xdr:rowOff>56197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8FB40D2-E217-4A3F-9826-79D90C144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1125854</xdr:colOff>
      <xdr:row>35</xdr:row>
      <xdr:rowOff>111442</xdr:rowOff>
    </xdr:from>
    <xdr:to>
      <xdr:col>15</xdr:col>
      <xdr:colOff>1085849</xdr:colOff>
      <xdr:row>48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CAAF28F-9419-4C3C-AD6B-1349CC686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361949</xdr:colOff>
      <xdr:row>84</xdr:row>
      <xdr:rowOff>56197</xdr:rowOff>
    </xdr:from>
    <xdr:to>
      <xdr:col>13</xdr:col>
      <xdr:colOff>647700</xdr:colOff>
      <xdr:row>99</xdr:row>
      <xdr:rowOff>66675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2A65BEE-B0DF-4C1B-A9DE-6FB7A30AAF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</xdr:colOff>
      <xdr:row>160</xdr:row>
      <xdr:rowOff>60005</xdr:rowOff>
    </xdr:from>
    <xdr:to>
      <xdr:col>23</xdr:col>
      <xdr:colOff>592455</xdr:colOff>
      <xdr:row>185</xdr:row>
      <xdr:rowOff>104775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B9E523-2A48-4859-A656-E332CEF84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10</xdr:row>
      <xdr:rowOff>12700</xdr:rowOff>
    </xdr:from>
    <xdr:to>
      <xdr:col>9</xdr:col>
      <xdr:colOff>514350</xdr:colOff>
      <xdr:row>11</xdr:row>
      <xdr:rowOff>69850</xdr:rowOff>
    </xdr:to>
    <xdr:cxnSp macro="">
      <xdr:nvCxnSpPr>
        <xdr:cNvPr id="5" name="Egyenes összekötő nyíllal 4">
          <a:extLst>
            <a:ext uri="{FF2B5EF4-FFF2-40B4-BE49-F238E27FC236}">
              <a16:creationId xmlns:a16="http://schemas.microsoft.com/office/drawing/2014/main" id="{ACEE8FC7-6FCB-4D5C-A307-AE13D52FB18C}"/>
            </a:ext>
          </a:extLst>
        </xdr:cNvPr>
        <xdr:cNvCxnSpPr/>
      </xdr:nvCxnSpPr>
      <xdr:spPr>
        <a:xfrm flipH="1" flipV="1">
          <a:off x="6858000" y="1905000"/>
          <a:ext cx="495300" cy="254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10</xdr:row>
      <xdr:rowOff>12700</xdr:rowOff>
    </xdr:from>
    <xdr:to>
      <xdr:col>12</xdr:col>
      <xdr:colOff>654050</xdr:colOff>
      <xdr:row>11</xdr:row>
      <xdr:rowOff>44450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38DAF6AA-7623-4089-B4FD-7D1776563DF8}"/>
            </a:ext>
          </a:extLst>
        </xdr:cNvPr>
        <xdr:cNvCxnSpPr/>
      </xdr:nvCxnSpPr>
      <xdr:spPr>
        <a:xfrm flipV="1">
          <a:off x="9931400" y="1905000"/>
          <a:ext cx="65405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83000</xdr:colOff>
      <xdr:row>8</xdr:row>
      <xdr:rowOff>12700</xdr:rowOff>
    </xdr:from>
    <xdr:to>
      <xdr:col>12</xdr:col>
      <xdr:colOff>590550</xdr:colOff>
      <xdr:row>8</xdr:row>
      <xdr:rowOff>192700</xdr:rowOff>
    </xdr:to>
    <xdr:sp macro="" textlink="">
      <xdr:nvSpPr>
        <xdr:cNvPr id="9" name="Jobb oldali kapcsos zárójel 8">
          <a:extLst>
            <a:ext uri="{FF2B5EF4-FFF2-40B4-BE49-F238E27FC236}">
              <a16:creationId xmlns:a16="http://schemas.microsoft.com/office/drawing/2014/main" id="{0C04950D-5F0E-453B-AAFA-2B1EC742F717}"/>
            </a:ext>
          </a:extLst>
        </xdr:cNvPr>
        <xdr:cNvSpPr/>
      </xdr:nvSpPr>
      <xdr:spPr>
        <a:xfrm rot="5400000">
          <a:off x="8631950" y="-198700"/>
          <a:ext cx="180000" cy="3600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 editAs="oneCell">
    <xdr:from>
      <xdr:col>12</xdr:col>
      <xdr:colOff>333374</xdr:colOff>
      <xdr:row>108</xdr:row>
      <xdr:rowOff>21164</xdr:rowOff>
    </xdr:from>
    <xdr:to>
      <xdr:col>14</xdr:col>
      <xdr:colOff>815340</xdr:colOff>
      <xdr:row>113</xdr:row>
      <xdr:rowOff>133384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756BC7DF-C4F0-D696-364E-E1D1693F8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49" y="21547664"/>
          <a:ext cx="2466976" cy="1112345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120</xdr:row>
      <xdr:rowOff>95250</xdr:rowOff>
    </xdr:from>
    <xdr:to>
      <xdr:col>15</xdr:col>
      <xdr:colOff>53534</xdr:colOff>
      <xdr:row>123</xdr:row>
      <xdr:rowOff>92105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EC3924E4-68AE-9678-9021-FDB53F5E7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82275" y="24022050"/>
          <a:ext cx="3778444" cy="590580"/>
        </a:xfrm>
        <a:prstGeom prst="rect">
          <a:avLst/>
        </a:prstGeom>
      </xdr:spPr>
    </xdr:pic>
    <xdr:clientData/>
  </xdr:twoCellAnchor>
  <xdr:twoCellAnchor>
    <xdr:from>
      <xdr:col>11</xdr:col>
      <xdr:colOff>596900</xdr:colOff>
      <xdr:row>122</xdr:row>
      <xdr:rowOff>104775</xdr:rowOff>
    </xdr:from>
    <xdr:to>
      <xdr:col>13</xdr:col>
      <xdr:colOff>971550</xdr:colOff>
      <xdr:row>124</xdr:row>
      <xdr:rowOff>82550</xdr:rowOff>
    </xdr:to>
    <xdr:cxnSp macro="">
      <xdr:nvCxnSpPr>
        <xdr:cNvPr id="17" name="Egyenes összekötő nyíllal 16">
          <a:extLst>
            <a:ext uri="{FF2B5EF4-FFF2-40B4-BE49-F238E27FC236}">
              <a16:creationId xmlns:a16="http://schemas.microsoft.com/office/drawing/2014/main" id="{1EE00256-7E30-446A-63D0-9B048B18394F}"/>
            </a:ext>
          </a:extLst>
        </xdr:cNvPr>
        <xdr:cNvCxnSpPr/>
      </xdr:nvCxnSpPr>
      <xdr:spPr>
        <a:xfrm flipV="1">
          <a:off x="10979150" y="24431625"/>
          <a:ext cx="1831975" cy="3778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47625</xdr:colOff>
      <xdr:row>128</xdr:row>
      <xdr:rowOff>136525</xdr:rowOff>
    </xdr:from>
    <xdr:to>
      <xdr:col>20</xdr:col>
      <xdr:colOff>281940</xdr:colOff>
      <xdr:row>133</xdr:row>
      <xdr:rowOff>172897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67C6F4F-667A-04EB-BFC6-8DBAC159A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92050" y="25615900"/>
          <a:ext cx="2622550" cy="1028242"/>
        </a:xfrm>
        <a:prstGeom prst="rect">
          <a:avLst/>
        </a:prstGeom>
      </xdr:spPr>
    </xdr:pic>
    <xdr:clientData/>
  </xdr:twoCellAnchor>
  <xdr:twoCellAnchor>
    <xdr:from>
      <xdr:col>7</xdr:col>
      <xdr:colOff>247650</xdr:colOff>
      <xdr:row>47</xdr:row>
      <xdr:rowOff>132397</xdr:rowOff>
    </xdr:from>
    <xdr:to>
      <xdr:col>12</xdr:col>
      <xdr:colOff>569595</xdr:colOff>
      <xdr:row>61</xdr:row>
      <xdr:rowOff>73342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59FF486-0981-442F-BAED-06B8A5787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47625</xdr:colOff>
      <xdr:row>47</xdr:row>
      <xdr:rowOff>149542</xdr:rowOff>
    </xdr:from>
    <xdr:to>
      <xdr:col>18</xdr:col>
      <xdr:colOff>215265</xdr:colOff>
      <xdr:row>61</xdr:row>
      <xdr:rowOff>86677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D2067A8-C083-473F-A078-8C704D7EE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579119</xdr:colOff>
      <xdr:row>86</xdr:row>
      <xdr:rowOff>111442</xdr:rowOff>
    </xdr:from>
    <xdr:to>
      <xdr:col>13</xdr:col>
      <xdr:colOff>1304924</xdr:colOff>
      <xdr:row>101</xdr:row>
      <xdr:rowOff>142875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73652FB7-7B2E-455F-A7C6-A49A6EF85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46</xdr:row>
      <xdr:rowOff>101600</xdr:rowOff>
    </xdr:from>
    <xdr:to>
      <xdr:col>10</xdr:col>
      <xdr:colOff>1371600</xdr:colOff>
      <xdr:row>47</xdr:row>
      <xdr:rowOff>31750</xdr:rowOff>
    </xdr:to>
    <xdr:cxnSp macro="">
      <xdr:nvCxnSpPr>
        <xdr:cNvPr id="6" name="Egyenes összekötő nyíllal 5">
          <a:extLst>
            <a:ext uri="{FF2B5EF4-FFF2-40B4-BE49-F238E27FC236}">
              <a16:creationId xmlns:a16="http://schemas.microsoft.com/office/drawing/2014/main" id="{DD2CFE17-C1F9-C3C4-8A64-9A1E44E6BE70}"/>
            </a:ext>
          </a:extLst>
        </xdr:cNvPr>
        <xdr:cNvCxnSpPr/>
      </xdr:nvCxnSpPr>
      <xdr:spPr>
        <a:xfrm flipV="1">
          <a:off x="8267700" y="8286750"/>
          <a:ext cx="1028700" cy="127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438150</xdr:colOff>
      <xdr:row>46</xdr:row>
      <xdr:rowOff>88900</xdr:rowOff>
    </xdr:from>
    <xdr:to>
      <xdr:col>11</xdr:col>
      <xdr:colOff>1003300</xdr:colOff>
      <xdr:row>47</xdr:row>
      <xdr:rowOff>44450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69CE85A8-BCB5-45C0-83EF-22ED6B7D545F}"/>
            </a:ext>
          </a:extLst>
        </xdr:cNvPr>
        <xdr:cNvCxnSpPr/>
      </xdr:nvCxnSpPr>
      <xdr:spPr>
        <a:xfrm flipV="1">
          <a:off x="9988550" y="8274050"/>
          <a:ext cx="56515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311150</xdr:colOff>
      <xdr:row>46</xdr:row>
      <xdr:rowOff>127000</xdr:rowOff>
    </xdr:from>
    <xdr:to>
      <xdr:col>12</xdr:col>
      <xdr:colOff>1181100</xdr:colOff>
      <xdr:row>47</xdr:row>
      <xdr:rowOff>44450</xdr:rowOff>
    </xdr:to>
    <xdr:cxnSp macro="">
      <xdr:nvCxnSpPr>
        <xdr:cNvPr id="10" name="Egyenes összekötő nyíllal 9">
          <a:extLst>
            <a:ext uri="{FF2B5EF4-FFF2-40B4-BE49-F238E27FC236}">
              <a16:creationId xmlns:a16="http://schemas.microsoft.com/office/drawing/2014/main" id="{DC0A8BF5-D486-4E2A-B07E-306E0AA215B9}"/>
            </a:ext>
          </a:extLst>
        </xdr:cNvPr>
        <xdr:cNvCxnSpPr/>
      </xdr:nvCxnSpPr>
      <xdr:spPr>
        <a:xfrm flipV="1">
          <a:off x="11220450" y="8312150"/>
          <a:ext cx="869950" cy="1143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787400</xdr:colOff>
      <xdr:row>71</xdr:row>
      <xdr:rowOff>158750</xdr:rowOff>
    </xdr:from>
    <xdr:to>
      <xdr:col>11</xdr:col>
      <xdr:colOff>894385</xdr:colOff>
      <xdr:row>73</xdr:row>
      <xdr:rowOff>167661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D18D3961-1B58-8EF6-71B9-B5B08090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2200" y="13462000"/>
          <a:ext cx="1835244" cy="406421"/>
        </a:xfrm>
        <a:prstGeom prst="rect">
          <a:avLst/>
        </a:prstGeom>
      </xdr:spPr>
    </xdr:pic>
    <xdr:clientData/>
  </xdr:twoCellAnchor>
  <xdr:twoCellAnchor editAs="oneCell">
    <xdr:from>
      <xdr:col>8</xdr:col>
      <xdr:colOff>244475</xdr:colOff>
      <xdr:row>88</xdr:row>
      <xdr:rowOff>103981</xdr:rowOff>
    </xdr:from>
    <xdr:to>
      <xdr:col>10</xdr:col>
      <xdr:colOff>1352662</xdr:colOff>
      <xdr:row>93</xdr:row>
      <xdr:rowOff>15285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C309D7F7-56DE-5482-D631-C5C2FE40E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0" y="17677606"/>
          <a:ext cx="2184512" cy="915239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100</xdr:row>
      <xdr:rowOff>57150</xdr:rowOff>
    </xdr:from>
    <xdr:to>
      <xdr:col>10</xdr:col>
      <xdr:colOff>1353299</xdr:colOff>
      <xdr:row>105</xdr:row>
      <xdr:rowOff>57835</xdr:rowOff>
    </xdr:to>
    <xdr:pic>
      <xdr:nvPicPr>
        <xdr:cNvPr id="16" name="Kép 15">
          <a:extLst>
            <a:ext uri="{FF2B5EF4-FFF2-40B4-BE49-F238E27FC236}">
              <a16:creationId xmlns:a16="http://schemas.microsoft.com/office/drawing/2014/main" id="{96882066-8D56-7AF4-ED4B-D38F4C9C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0" y="18643600"/>
          <a:ext cx="2209914" cy="9779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108</xdr:row>
      <xdr:rowOff>47625</xdr:rowOff>
    </xdr:from>
    <xdr:to>
      <xdr:col>10</xdr:col>
      <xdr:colOff>662974</xdr:colOff>
      <xdr:row>110</xdr:row>
      <xdr:rowOff>173382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18FD00BB-7605-7E5F-7A5A-2A12A4FB7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62900" y="21717000"/>
          <a:ext cx="657259" cy="533427"/>
        </a:xfrm>
        <a:prstGeom prst="rect">
          <a:avLst/>
        </a:prstGeom>
      </xdr:spPr>
    </xdr:pic>
    <xdr:clientData/>
  </xdr:twoCellAnchor>
  <xdr:twoCellAnchor>
    <xdr:from>
      <xdr:col>14</xdr:col>
      <xdr:colOff>342900</xdr:colOff>
      <xdr:row>108</xdr:row>
      <xdr:rowOff>6350</xdr:rowOff>
    </xdr:from>
    <xdr:to>
      <xdr:col>14</xdr:col>
      <xdr:colOff>342900</xdr:colOff>
      <xdr:row>109</xdr:row>
      <xdr:rowOff>25500</xdr:rowOff>
    </xdr:to>
    <xdr:cxnSp macro="">
      <xdr:nvCxnSpPr>
        <xdr:cNvPr id="18" name="Egyenes összekötő nyíllal 17">
          <a:extLst>
            <a:ext uri="{FF2B5EF4-FFF2-40B4-BE49-F238E27FC236}">
              <a16:creationId xmlns:a16="http://schemas.microsoft.com/office/drawing/2014/main" id="{5C130AA3-FDF9-4B69-A011-868BA9975E22}"/>
            </a:ext>
          </a:extLst>
        </xdr:cNvPr>
        <xdr:cNvCxnSpPr/>
      </xdr:nvCxnSpPr>
      <xdr:spPr>
        <a:xfrm flipV="1">
          <a:off x="14617700" y="14516100"/>
          <a:ext cx="0" cy="216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12700</xdr:colOff>
      <xdr:row>9</xdr:row>
      <xdr:rowOff>184150</xdr:rowOff>
    </xdr:from>
    <xdr:to>
      <xdr:col>9</xdr:col>
      <xdr:colOff>508000</xdr:colOff>
      <xdr:row>11</xdr:row>
      <xdr:rowOff>44450</xdr:rowOff>
    </xdr:to>
    <xdr:cxnSp macro="">
      <xdr:nvCxnSpPr>
        <xdr:cNvPr id="22" name="Egyenes összekötő nyíllal 21">
          <a:extLst>
            <a:ext uri="{FF2B5EF4-FFF2-40B4-BE49-F238E27FC236}">
              <a16:creationId xmlns:a16="http://schemas.microsoft.com/office/drawing/2014/main" id="{247AB9BC-4A14-4810-B0A3-C5A31661DC52}"/>
            </a:ext>
          </a:extLst>
        </xdr:cNvPr>
        <xdr:cNvCxnSpPr/>
      </xdr:nvCxnSpPr>
      <xdr:spPr>
        <a:xfrm flipH="1" flipV="1">
          <a:off x="7118350" y="1873250"/>
          <a:ext cx="495300" cy="254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584200</xdr:colOff>
      <xdr:row>10</xdr:row>
      <xdr:rowOff>31750</xdr:rowOff>
    </xdr:from>
    <xdr:to>
      <xdr:col>12</xdr:col>
      <xdr:colOff>12700</xdr:colOff>
      <xdr:row>11</xdr:row>
      <xdr:rowOff>44450</xdr:rowOff>
    </xdr:to>
    <xdr:cxnSp macro="">
      <xdr:nvCxnSpPr>
        <xdr:cNvPr id="24" name="Egyenes összekötő nyíllal 23">
          <a:extLst>
            <a:ext uri="{FF2B5EF4-FFF2-40B4-BE49-F238E27FC236}">
              <a16:creationId xmlns:a16="http://schemas.microsoft.com/office/drawing/2014/main" id="{12892C91-6B52-43C8-803A-1C16D2305CE6}"/>
            </a:ext>
          </a:extLst>
        </xdr:cNvPr>
        <xdr:cNvCxnSpPr/>
      </xdr:nvCxnSpPr>
      <xdr:spPr>
        <a:xfrm flipV="1">
          <a:off x="10134600" y="1917700"/>
          <a:ext cx="78740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114750</xdr:colOff>
      <xdr:row>8</xdr:row>
      <xdr:rowOff>44450</xdr:rowOff>
    </xdr:from>
    <xdr:to>
      <xdr:col>11</xdr:col>
      <xdr:colOff>1270000</xdr:colOff>
      <xdr:row>9</xdr:row>
      <xdr:rowOff>38250</xdr:rowOff>
    </xdr:to>
    <xdr:sp macro="" textlink="">
      <xdr:nvSpPr>
        <xdr:cNvPr id="26" name="Jobb oldali kapcsos zárójel 25">
          <a:extLst>
            <a:ext uri="{FF2B5EF4-FFF2-40B4-BE49-F238E27FC236}">
              <a16:creationId xmlns:a16="http://schemas.microsoft.com/office/drawing/2014/main" id="{28DD38A3-F62D-7127-0F44-BDAD4BB979E5}"/>
            </a:ext>
          </a:extLst>
        </xdr:cNvPr>
        <xdr:cNvSpPr/>
      </xdr:nvSpPr>
      <xdr:spPr>
        <a:xfrm rot="5400000">
          <a:off x="8925075" y="-167975"/>
          <a:ext cx="190650" cy="3600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 editAs="oneCell">
    <xdr:from>
      <xdr:col>11</xdr:col>
      <xdr:colOff>371474</xdr:colOff>
      <xdr:row>98</xdr:row>
      <xdr:rowOff>177165</xdr:rowOff>
    </xdr:from>
    <xdr:to>
      <xdr:col>18</xdr:col>
      <xdr:colOff>550609</xdr:colOff>
      <xdr:row>104</xdr:row>
      <xdr:rowOff>93386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1097EB6-D87C-4C65-AB65-80FA1B89E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77424" y="19789140"/>
          <a:ext cx="6322760" cy="1165901"/>
        </a:xfrm>
        <a:prstGeom prst="rect">
          <a:avLst/>
        </a:prstGeom>
      </xdr:spPr>
    </xdr:pic>
    <xdr:clientData/>
  </xdr:twoCellAnchor>
  <xdr:twoCellAnchor editAs="oneCell">
    <xdr:from>
      <xdr:col>11</xdr:col>
      <xdr:colOff>320675</xdr:colOff>
      <xdr:row>88</xdr:row>
      <xdr:rowOff>85725</xdr:rowOff>
    </xdr:from>
    <xdr:to>
      <xdr:col>16</xdr:col>
      <xdr:colOff>2753</xdr:colOff>
      <xdr:row>93</xdr:row>
      <xdr:rowOff>21471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2EA43104-F041-4FFF-9D5E-D1B8D9836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88550" y="17659350"/>
          <a:ext cx="4748743" cy="932061"/>
        </a:xfrm>
        <a:prstGeom prst="rect">
          <a:avLst/>
        </a:prstGeom>
      </xdr:spPr>
    </xdr:pic>
    <xdr:clientData/>
  </xdr:twoCellAnchor>
  <xdr:twoCellAnchor>
    <xdr:from>
      <xdr:col>10</xdr:col>
      <xdr:colOff>342900</xdr:colOff>
      <xdr:row>81</xdr:row>
      <xdr:rowOff>101600</xdr:rowOff>
    </xdr:from>
    <xdr:to>
      <xdr:col>10</xdr:col>
      <xdr:colOff>1371600</xdr:colOff>
      <xdr:row>82</xdr:row>
      <xdr:rowOff>31750</xdr:rowOff>
    </xdr:to>
    <xdr:cxnSp macro="">
      <xdr:nvCxnSpPr>
        <xdr:cNvPr id="19" name="Egyenes összekötő nyíllal 18">
          <a:extLst>
            <a:ext uri="{FF2B5EF4-FFF2-40B4-BE49-F238E27FC236}">
              <a16:creationId xmlns:a16="http://schemas.microsoft.com/office/drawing/2014/main" id="{FD18ED5B-AC6B-4E3A-B00F-4929F0009991}"/>
            </a:ext>
          </a:extLst>
        </xdr:cNvPr>
        <xdr:cNvCxnSpPr/>
      </xdr:nvCxnSpPr>
      <xdr:spPr>
        <a:xfrm flipV="1">
          <a:off x="8296275" y="9220200"/>
          <a:ext cx="1028700" cy="1238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81</xdr:row>
      <xdr:rowOff>104775</xdr:rowOff>
    </xdr:from>
    <xdr:to>
      <xdr:col>11</xdr:col>
      <xdr:colOff>876300</xdr:colOff>
      <xdr:row>82</xdr:row>
      <xdr:rowOff>66675</xdr:rowOff>
    </xdr:to>
    <xdr:cxnSp macro="">
      <xdr:nvCxnSpPr>
        <xdr:cNvPr id="20" name="Egyenes összekötő nyíllal 19">
          <a:extLst>
            <a:ext uri="{FF2B5EF4-FFF2-40B4-BE49-F238E27FC236}">
              <a16:creationId xmlns:a16="http://schemas.microsoft.com/office/drawing/2014/main" id="{3A66235A-3AA8-4A64-89DC-1B138AAA66B6}"/>
            </a:ext>
          </a:extLst>
        </xdr:cNvPr>
        <xdr:cNvCxnSpPr/>
      </xdr:nvCxnSpPr>
      <xdr:spPr>
        <a:xfrm flipV="1">
          <a:off x="9982200" y="16221075"/>
          <a:ext cx="5619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311150</xdr:colOff>
      <xdr:row>81</xdr:row>
      <xdr:rowOff>127000</xdr:rowOff>
    </xdr:from>
    <xdr:to>
      <xdr:col>12</xdr:col>
      <xdr:colOff>1181100</xdr:colOff>
      <xdr:row>82</xdr:row>
      <xdr:rowOff>44450</xdr:rowOff>
    </xdr:to>
    <xdr:cxnSp macro="">
      <xdr:nvCxnSpPr>
        <xdr:cNvPr id="21" name="Egyenes összekötő nyíllal 20">
          <a:extLst>
            <a:ext uri="{FF2B5EF4-FFF2-40B4-BE49-F238E27FC236}">
              <a16:creationId xmlns:a16="http://schemas.microsoft.com/office/drawing/2014/main" id="{EF712BE2-AB6F-4753-9AEE-BE872B6523CB}"/>
            </a:ext>
          </a:extLst>
        </xdr:cNvPr>
        <xdr:cNvCxnSpPr/>
      </xdr:nvCxnSpPr>
      <xdr:spPr>
        <a:xfrm flipV="1">
          <a:off x="11239500" y="9239250"/>
          <a:ext cx="866775" cy="1238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74295</xdr:colOff>
      <xdr:row>48</xdr:row>
      <xdr:rowOff>149542</xdr:rowOff>
    </xdr:from>
    <xdr:to>
      <xdr:col>12</xdr:col>
      <xdr:colOff>744855</xdr:colOff>
      <xdr:row>62</xdr:row>
      <xdr:rowOff>86677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D47734-D49B-4E94-B80B-0EBF3E8770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527050</xdr:colOff>
      <xdr:row>5</xdr:row>
      <xdr:rowOff>88900</xdr:rowOff>
    </xdr:from>
    <xdr:to>
      <xdr:col>6</xdr:col>
      <xdr:colOff>584200</xdr:colOff>
      <xdr:row>6</xdr:row>
      <xdr:rowOff>101600</xdr:rowOff>
    </xdr:to>
    <xdr:cxnSp macro="">
      <xdr:nvCxnSpPr>
        <xdr:cNvPr id="6" name="Egyenes összekötő nyíllal 5">
          <a:extLst>
            <a:ext uri="{FF2B5EF4-FFF2-40B4-BE49-F238E27FC236}">
              <a16:creationId xmlns:a16="http://schemas.microsoft.com/office/drawing/2014/main" id="{792C84FB-A178-603D-A52D-C09DF9C6E3C1}"/>
            </a:ext>
          </a:extLst>
        </xdr:cNvPr>
        <xdr:cNvCxnSpPr/>
      </xdr:nvCxnSpPr>
      <xdr:spPr>
        <a:xfrm flipV="1">
          <a:off x="6356350" y="1016000"/>
          <a:ext cx="142240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6</xdr:row>
      <xdr:rowOff>114300</xdr:rowOff>
    </xdr:from>
    <xdr:to>
      <xdr:col>6</xdr:col>
      <xdr:colOff>590550</xdr:colOff>
      <xdr:row>7</xdr:row>
      <xdr:rowOff>88900</xdr:rowOff>
    </xdr:to>
    <xdr:cxnSp macro="">
      <xdr:nvCxnSpPr>
        <xdr:cNvPr id="8" name="Egyenes összekötő nyíllal 7">
          <a:extLst>
            <a:ext uri="{FF2B5EF4-FFF2-40B4-BE49-F238E27FC236}">
              <a16:creationId xmlns:a16="http://schemas.microsoft.com/office/drawing/2014/main" id="{E5FA78AF-DFE9-446B-8681-F58FEFA49E19}"/>
            </a:ext>
          </a:extLst>
        </xdr:cNvPr>
        <xdr:cNvCxnSpPr/>
      </xdr:nvCxnSpPr>
      <xdr:spPr>
        <a:xfrm>
          <a:off x="6661150" y="1219200"/>
          <a:ext cx="1441450" cy="1587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447675</xdr:colOff>
      <xdr:row>21</xdr:row>
      <xdr:rowOff>171450</xdr:rowOff>
    </xdr:from>
    <xdr:to>
      <xdr:col>2</xdr:col>
      <xdr:colOff>1087789</xdr:colOff>
      <xdr:row>23</xdr:row>
      <xdr:rowOff>167665</xdr:rowOff>
    </xdr:to>
    <xdr:pic>
      <xdr:nvPicPr>
        <xdr:cNvPr id="12" name="Kép 11">
          <a:extLst>
            <a:ext uri="{FF2B5EF4-FFF2-40B4-BE49-F238E27FC236}">
              <a16:creationId xmlns:a16="http://schemas.microsoft.com/office/drawing/2014/main" id="{F1C42C75-B8BD-B7F8-1DB4-0C4E900E0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4314825"/>
          <a:ext cx="647734" cy="47627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21</xdr:row>
      <xdr:rowOff>142875</xdr:rowOff>
    </xdr:from>
    <xdr:to>
      <xdr:col>3</xdr:col>
      <xdr:colOff>967772</xdr:colOff>
      <xdr:row>23</xdr:row>
      <xdr:rowOff>173381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D23C5CB4-8972-3145-AD74-EC38E80CC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9425" y="4286250"/>
          <a:ext cx="609632" cy="514376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21</xdr:row>
      <xdr:rowOff>104775</xdr:rowOff>
    </xdr:from>
    <xdr:to>
      <xdr:col>4</xdr:col>
      <xdr:colOff>1386903</xdr:colOff>
      <xdr:row>23</xdr:row>
      <xdr:rowOff>228631</xdr:rowOff>
    </xdr:to>
    <xdr:pic>
      <xdr:nvPicPr>
        <xdr:cNvPr id="15" name="Kép 14">
          <a:extLst>
            <a:ext uri="{FF2B5EF4-FFF2-40B4-BE49-F238E27FC236}">
              <a16:creationId xmlns:a16="http://schemas.microsoft.com/office/drawing/2014/main" id="{3A61DA15-649E-92E7-3B8C-3A0267DCA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38625" y="4248150"/>
          <a:ext cx="1219263" cy="600106"/>
        </a:xfrm>
        <a:prstGeom prst="rect">
          <a:avLst/>
        </a:prstGeom>
      </xdr:spPr>
    </xdr:pic>
    <xdr:clientData/>
  </xdr:twoCellAnchor>
  <xdr:twoCellAnchor>
    <xdr:from>
      <xdr:col>3</xdr:col>
      <xdr:colOff>196850</xdr:colOff>
      <xdr:row>37</xdr:row>
      <xdr:rowOff>114300</xdr:rowOff>
    </xdr:from>
    <xdr:to>
      <xdr:col>3</xdr:col>
      <xdr:colOff>1339850</xdr:colOff>
      <xdr:row>37</xdr:row>
      <xdr:rowOff>120650</xdr:rowOff>
    </xdr:to>
    <xdr:cxnSp macro="">
      <xdr:nvCxnSpPr>
        <xdr:cNvPr id="18" name="Egyenes összekötő nyíllal 17">
          <a:extLst>
            <a:ext uri="{FF2B5EF4-FFF2-40B4-BE49-F238E27FC236}">
              <a16:creationId xmlns:a16="http://schemas.microsoft.com/office/drawing/2014/main" id="{6468D9C9-C853-586E-77C9-5CCAF0278ABB}"/>
            </a:ext>
          </a:extLst>
        </xdr:cNvPr>
        <xdr:cNvCxnSpPr/>
      </xdr:nvCxnSpPr>
      <xdr:spPr>
        <a:xfrm flipV="1">
          <a:off x="2857500" y="7035800"/>
          <a:ext cx="114300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203200</xdr:colOff>
      <xdr:row>39</xdr:row>
      <xdr:rowOff>114300</xdr:rowOff>
    </xdr:from>
    <xdr:to>
      <xdr:col>3</xdr:col>
      <xdr:colOff>1346200</xdr:colOff>
      <xdr:row>39</xdr:row>
      <xdr:rowOff>120650</xdr:rowOff>
    </xdr:to>
    <xdr:cxnSp macro="">
      <xdr:nvCxnSpPr>
        <xdr:cNvPr id="19" name="Egyenes összekötő nyíllal 18">
          <a:extLst>
            <a:ext uri="{FF2B5EF4-FFF2-40B4-BE49-F238E27FC236}">
              <a16:creationId xmlns:a16="http://schemas.microsoft.com/office/drawing/2014/main" id="{FA8E683A-7E12-4561-8EA9-A5447F96D0CB}"/>
            </a:ext>
          </a:extLst>
        </xdr:cNvPr>
        <xdr:cNvCxnSpPr/>
      </xdr:nvCxnSpPr>
      <xdr:spPr>
        <a:xfrm flipV="1">
          <a:off x="2863850" y="7404100"/>
          <a:ext cx="114300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215900</xdr:colOff>
      <xdr:row>41</xdr:row>
      <xdr:rowOff>120650</xdr:rowOff>
    </xdr:from>
    <xdr:to>
      <xdr:col>3</xdr:col>
      <xdr:colOff>1358900</xdr:colOff>
      <xdr:row>41</xdr:row>
      <xdr:rowOff>127000</xdr:rowOff>
    </xdr:to>
    <xdr:cxnSp macro="">
      <xdr:nvCxnSpPr>
        <xdr:cNvPr id="20" name="Egyenes összekötő nyíllal 19">
          <a:extLst>
            <a:ext uri="{FF2B5EF4-FFF2-40B4-BE49-F238E27FC236}">
              <a16:creationId xmlns:a16="http://schemas.microsoft.com/office/drawing/2014/main" id="{304D3944-4C0F-4F8C-8E27-DF61B002D01E}"/>
            </a:ext>
          </a:extLst>
        </xdr:cNvPr>
        <xdr:cNvCxnSpPr/>
      </xdr:nvCxnSpPr>
      <xdr:spPr>
        <a:xfrm flipV="1">
          <a:off x="2876550" y="7829550"/>
          <a:ext cx="114300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43</xdr:row>
      <xdr:rowOff>114300</xdr:rowOff>
    </xdr:from>
    <xdr:to>
      <xdr:col>3</xdr:col>
      <xdr:colOff>1365250</xdr:colOff>
      <xdr:row>43</xdr:row>
      <xdr:rowOff>120650</xdr:rowOff>
    </xdr:to>
    <xdr:cxnSp macro="">
      <xdr:nvCxnSpPr>
        <xdr:cNvPr id="21" name="Egyenes összekötő nyíllal 20">
          <a:extLst>
            <a:ext uri="{FF2B5EF4-FFF2-40B4-BE49-F238E27FC236}">
              <a16:creationId xmlns:a16="http://schemas.microsoft.com/office/drawing/2014/main" id="{D4BBB4D7-6EE3-4ED0-9BF3-7F4401E38DAE}"/>
            </a:ext>
          </a:extLst>
        </xdr:cNvPr>
        <xdr:cNvCxnSpPr/>
      </xdr:nvCxnSpPr>
      <xdr:spPr>
        <a:xfrm flipV="1">
          <a:off x="2882900" y="8242300"/>
          <a:ext cx="114300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50800</xdr:colOff>
      <xdr:row>47</xdr:row>
      <xdr:rowOff>44450</xdr:rowOff>
    </xdr:from>
    <xdr:to>
      <xdr:col>2</xdr:col>
      <xdr:colOff>478870</xdr:colOff>
      <xdr:row>51</xdr:row>
      <xdr:rowOff>19724</xdr:rowOff>
    </xdr:to>
    <xdr:pic>
      <xdr:nvPicPr>
        <xdr:cNvPr id="22" name="Kép 21">
          <a:extLst>
            <a:ext uri="{FF2B5EF4-FFF2-40B4-BE49-F238E27FC236}">
              <a16:creationId xmlns:a16="http://schemas.microsoft.com/office/drawing/2014/main" id="{19111256-2FAA-22F0-E5C7-F61A0D23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750" y="8985250"/>
          <a:ext cx="1549480" cy="74933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58</xdr:row>
      <xdr:rowOff>21179</xdr:rowOff>
    </xdr:from>
    <xdr:to>
      <xdr:col>2</xdr:col>
      <xdr:colOff>419100</xdr:colOff>
      <xdr:row>62</xdr:row>
      <xdr:rowOff>25531</xdr:rowOff>
    </xdr:to>
    <xdr:pic>
      <xdr:nvPicPr>
        <xdr:cNvPr id="23" name="Kép 22">
          <a:extLst>
            <a:ext uri="{FF2B5EF4-FFF2-40B4-BE49-F238E27FC236}">
              <a16:creationId xmlns:a16="http://schemas.microsoft.com/office/drawing/2014/main" id="{9CB3625C-8F63-9829-0E1D-3E2ED7297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015" y="11889329"/>
          <a:ext cx="1499235" cy="804452"/>
        </a:xfrm>
        <a:prstGeom prst="rect">
          <a:avLst/>
        </a:prstGeom>
      </xdr:spPr>
    </xdr:pic>
    <xdr:clientData/>
  </xdr:twoCellAnchor>
  <xdr:twoCellAnchor editAs="oneCell">
    <xdr:from>
      <xdr:col>1</xdr:col>
      <xdr:colOff>46355</xdr:colOff>
      <xdr:row>64</xdr:row>
      <xdr:rowOff>43815</xdr:rowOff>
    </xdr:from>
    <xdr:to>
      <xdr:col>1</xdr:col>
      <xdr:colOff>930320</xdr:colOff>
      <xdr:row>67</xdr:row>
      <xdr:rowOff>46386</xdr:rowOff>
    </xdr:to>
    <xdr:pic>
      <xdr:nvPicPr>
        <xdr:cNvPr id="25" name="Kép 24">
          <a:extLst>
            <a:ext uri="{FF2B5EF4-FFF2-40B4-BE49-F238E27FC236}">
              <a16:creationId xmlns:a16="http://schemas.microsoft.com/office/drawing/2014/main" id="{DE7B147A-2441-F140-3A93-57321B9F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1130" y="13150215"/>
          <a:ext cx="883965" cy="602646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72</xdr:row>
      <xdr:rowOff>38100</xdr:rowOff>
    </xdr:from>
    <xdr:to>
      <xdr:col>1</xdr:col>
      <xdr:colOff>967785</xdr:colOff>
      <xdr:row>74</xdr:row>
      <xdr:rowOff>135915</xdr:rowOff>
    </xdr:to>
    <xdr:pic>
      <xdr:nvPicPr>
        <xdr:cNvPr id="28" name="Kép 27">
          <a:extLst>
            <a:ext uri="{FF2B5EF4-FFF2-40B4-BE49-F238E27FC236}">
              <a16:creationId xmlns:a16="http://schemas.microsoft.com/office/drawing/2014/main" id="{93A05385-BA04-B90E-B44B-DF99AFE15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850" y="14268450"/>
          <a:ext cx="882695" cy="4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77</xdr:row>
      <xdr:rowOff>177800</xdr:rowOff>
    </xdr:from>
    <xdr:to>
      <xdr:col>1</xdr:col>
      <xdr:colOff>1012239</xdr:colOff>
      <xdr:row>80</xdr:row>
      <xdr:rowOff>174020</xdr:rowOff>
    </xdr:to>
    <xdr:pic>
      <xdr:nvPicPr>
        <xdr:cNvPr id="29" name="Kép 28">
          <a:extLst>
            <a:ext uri="{FF2B5EF4-FFF2-40B4-BE49-F238E27FC236}">
              <a16:creationId xmlns:a16="http://schemas.microsoft.com/office/drawing/2014/main" id="{8FF23E3B-9C99-DC17-2AE4-5092D66AD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1450" y="15430500"/>
          <a:ext cx="958899" cy="590580"/>
        </a:xfrm>
        <a:prstGeom prst="rect">
          <a:avLst/>
        </a:prstGeom>
      </xdr:spPr>
    </xdr:pic>
    <xdr:clientData/>
  </xdr:twoCellAnchor>
  <xdr:twoCellAnchor editAs="oneCell">
    <xdr:from>
      <xdr:col>2</xdr:col>
      <xdr:colOff>1473199</xdr:colOff>
      <xdr:row>53</xdr:row>
      <xdr:rowOff>50800</xdr:rowOff>
    </xdr:from>
    <xdr:to>
      <xdr:col>4</xdr:col>
      <xdr:colOff>1007655</xdr:colOff>
      <xdr:row>55</xdr:row>
      <xdr:rowOff>97790</xdr:rowOff>
    </xdr:to>
    <xdr:pic>
      <xdr:nvPicPr>
        <xdr:cNvPr id="31" name="Kép 30">
          <a:extLst>
            <a:ext uri="{FF2B5EF4-FFF2-40B4-BE49-F238E27FC236}">
              <a16:creationId xmlns:a16="http://schemas.microsoft.com/office/drawing/2014/main" id="{73FAB857-FF3F-3960-BC76-128C54E53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16199" y="10426700"/>
          <a:ext cx="2579281" cy="450850"/>
        </a:xfrm>
        <a:prstGeom prst="rect">
          <a:avLst/>
        </a:prstGeom>
      </xdr:spPr>
    </xdr:pic>
    <xdr:clientData/>
  </xdr:twoCellAnchor>
  <xdr:twoCellAnchor>
    <xdr:from>
      <xdr:col>2</xdr:col>
      <xdr:colOff>228600</xdr:colOff>
      <xdr:row>88</xdr:row>
      <xdr:rowOff>31750</xdr:rowOff>
    </xdr:from>
    <xdr:to>
      <xdr:col>2</xdr:col>
      <xdr:colOff>1041400</xdr:colOff>
      <xdr:row>89</xdr:row>
      <xdr:rowOff>76200</xdr:rowOff>
    </xdr:to>
    <xdr:cxnSp macro="">
      <xdr:nvCxnSpPr>
        <xdr:cNvPr id="33" name="Egyenes összekötő nyíllal 32">
          <a:extLst>
            <a:ext uri="{FF2B5EF4-FFF2-40B4-BE49-F238E27FC236}">
              <a16:creationId xmlns:a16="http://schemas.microsoft.com/office/drawing/2014/main" id="{92F8699A-00CA-F9DA-6165-585CFAD9F60B}"/>
            </a:ext>
          </a:extLst>
        </xdr:cNvPr>
        <xdr:cNvCxnSpPr/>
      </xdr:nvCxnSpPr>
      <xdr:spPr>
        <a:xfrm flipV="1">
          <a:off x="1371600" y="17646650"/>
          <a:ext cx="812800" cy="2413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82550</xdr:colOff>
      <xdr:row>87</xdr:row>
      <xdr:rowOff>184150</xdr:rowOff>
    </xdr:from>
    <xdr:to>
      <xdr:col>3</xdr:col>
      <xdr:colOff>895350</xdr:colOff>
      <xdr:row>89</xdr:row>
      <xdr:rowOff>31750</xdr:rowOff>
    </xdr:to>
    <xdr:cxnSp macro="">
      <xdr:nvCxnSpPr>
        <xdr:cNvPr id="34" name="Egyenes összekötő nyíllal 33">
          <a:extLst>
            <a:ext uri="{FF2B5EF4-FFF2-40B4-BE49-F238E27FC236}">
              <a16:creationId xmlns:a16="http://schemas.microsoft.com/office/drawing/2014/main" id="{F917E822-4156-4E25-98D4-FEDB22342EBE}"/>
            </a:ext>
          </a:extLst>
        </xdr:cNvPr>
        <xdr:cNvCxnSpPr/>
      </xdr:nvCxnSpPr>
      <xdr:spPr>
        <a:xfrm flipV="1">
          <a:off x="2743200" y="17602200"/>
          <a:ext cx="812800" cy="2413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88</xdr:row>
      <xdr:rowOff>19050</xdr:rowOff>
    </xdr:from>
    <xdr:to>
      <xdr:col>4</xdr:col>
      <xdr:colOff>908050</xdr:colOff>
      <xdr:row>89</xdr:row>
      <xdr:rowOff>63500</xdr:rowOff>
    </xdr:to>
    <xdr:cxnSp macro="">
      <xdr:nvCxnSpPr>
        <xdr:cNvPr id="35" name="Egyenes összekötő nyíllal 34">
          <a:extLst>
            <a:ext uri="{FF2B5EF4-FFF2-40B4-BE49-F238E27FC236}">
              <a16:creationId xmlns:a16="http://schemas.microsoft.com/office/drawing/2014/main" id="{D936503E-B7E5-488A-A29A-36118D3C57B6}"/>
            </a:ext>
          </a:extLst>
        </xdr:cNvPr>
        <xdr:cNvCxnSpPr/>
      </xdr:nvCxnSpPr>
      <xdr:spPr>
        <a:xfrm flipV="1">
          <a:off x="4159250" y="17633950"/>
          <a:ext cx="812800" cy="2413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101601</xdr:colOff>
      <xdr:row>118</xdr:row>
      <xdr:rowOff>69850</xdr:rowOff>
    </xdr:from>
    <xdr:to>
      <xdr:col>2</xdr:col>
      <xdr:colOff>476886</xdr:colOff>
      <xdr:row>120</xdr:row>
      <xdr:rowOff>60237</xdr:rowOff>
    </xdr:to>
    <xdr:pic>
      <xdr:nvPicPr>
        <xdr:cNvPr id="37" name="Kép 36">
          <a:extLst>
            <a:ext uri="{FF2B5EF4-FFF2-40B4-BE49-F238E27FC236}">
              <a16:creationId xmlns:a16="http://schemas.microsoft.com/office/drawing/2014/main" id="{5D63216E-6D9B-CC58-187E-657D9F4F9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1601" y="22015450"/>
          <a:ext cx="1581150" cy="380277"/>
        </a:xfrm>
        <a:prstGeom prst="rect">
          <a:avLst/>
        </a:prstGeom>
      </xdr:spPr>
    </xdr:pic>
    <xdr:clientData/>
  </xdr:twoCellAnchor>
  <xdr:twoCellAnchor editAs="oneCell">
    <xdr:from>
      <xdr:col>2</xdr:col>
      <xdr:colOff>1397000</xdr:colOff>
      <xdr:row>120</xdr:row>
      <xdr:rowOff>88470</xdr:rowOff>
    </xdr:from>
    <xdr:to>
      <xdr:col>4</xdr:col>
      <xdr:colOff>1087755</xdr:colOff>
      <xdr:row>122</xdr:row>
      <xdr:rowOff>114318</xdr:rowOff>
    </xdr:to>
    <xdr:pic>
      <xdr:nvPicPr>
        <xdr:cNvPr id="43" name="Kép 42">
          <a:extLst>
            <a:ext uri="{FF2B5EF4-FFF2-40B4-BE49-F238E27FC236}">
              <a16:creationId xmlns:a16="http://schemas.microsoft.com/office/drawing/2014/main" id="{7F2EA915-9C24-5A7F-86E8-72E4F0422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40000" y="22427770"/>
          <a:ext cx="2743200" cy="419548"/>
        </a:xfrm>
        <a:prstGeom prst="rect">
          <a:avLst/>
        </a:prstGeom>
      </xdr:spPr>
    </xdr:pic>
    <xdr:clientData/>
  </xdr:twoCellAnchor>
  <xdr:twoCellAnchor editAs="oneCell">
    <xdr:from>
      <xdr:col>1</xdr:col>
      <xdr:colOff>44450</xdr:colOff>
      <xdr:row>125</xdr:row>
      <xdr:rowOff>95250</xdr:rowOff>
    </xdr:from>
    <xdr:to>
      <xdr:col>2</xdr:col>
      <xdr:colOff>593176</xdr:colOff>
      <xdr:row>126</xdr:row>
      <xdr:rowOff>190515</xdr:rowOff>
    </xdr:to>
    <xdr:pic>
      <xdr:nvPicPr>
        <xdr:cNvPr id="45" name="Kép 44">
          <a:extLst>
            <a:ext uri="{FF2B5EF4-FFF2-40B4-BE49-F238E27FC236}">
              <a16:creationId xmlns:a16="http://schemas.microsoft.com/office/drawing/2014/main" id="{D7C2ADCD-938D-17D8-998B-9635E0077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2400" y="23456900"/>
          <a:ext cx="1663786" cy="292115"/>
        </a:xfrm>
        <a:prstGeom prst="rect">
          <a:avLst/>
        </a:prstGeom>
      </xdr:spPr>
    </xdr:pic>
    <xdr:clientData/>
  </xdr:twoCellAnchor>
  <xdr:twoCellAnchor editAs="oneCell">
    <xdr:from>
      <xdr:col>1</xdr:col>
      <xdr:colOff>44450</xdr:colOff>
      <xdr:row>139</xdr:row>
      <xdr:rowOff>69850</xdr:rowOff>
    </xdr:from>
    <xdr:to>
      <xdr:col>2</xdr:col>
      <xdr:colOff>555074</xdr:colOff>
      <xdr:row>141</xdr:row>
      <xdr:rowOff>38119</xdr:rowOff>
    </xdr:to>
    <xdr:pic>
      <xdr:nvPicPr>
        <xdr:cNvPr id="50" name="Kép 49">
          <a:extLst>
            <a:ext uri="{FF2B5EF4-FFF2-40B4-BE49-F238E27FC236}">
              <a16:creationId xmlns:a16="http://schemas.microsoft.com/office/drawing/2014/main" id="{9C77CA51-F68F-DD51-960D-847F37DE9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2400" y="26263600"/>
          <a:ext cx="1625684" cy="361969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145</xdr:row>
      <xdr:rowOff>12700</xdr:rowOff>
    </xdr:from>
    <xdr:to>
      <xdr:col>2</xdr:col>
      <xdr:colOff>553170</xdr:colOff>
      <xdr:row>146</xdr:row>
      <xdr:rowOff>134001</xdr:rowOff>
    </xdr:to>
    <xdr:pic>
      <xdr:nvPicPr>
        <xdr:cNvPr id="51" name="Kép 50">
          <a:extLst>
            <a:ext uri="{FF2B5EF4-FFF2-40B4-BE49-F238E27FC236}">
              <a16:creationId xmlns:a16="http://schemas.microsoft.com/office/drawing/2014/main" id="{2315226C-6699-0A4A-BD8C-13D4D0FEA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0650" y="27425650"/>
          <a:ext cx="1644735" cy="3111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2</xdr:col>
      <xdr:colOff>438229</xdr:colOff>
      <xdr:row>133</xdr:row>
      <xdr:rowOff>95900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43764B45-FB1E-97DB-F635-7CE6051F5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4775" y="26527125"/>
          <a:ext cx="1543129" cy="292115"/>
        </a:xfrm>
        <a:prstGeom prst="rect">
          <a:avLst/>
        </a:prstGeom>
      </xdr:spPr>
    </xdr:pic>
    <xdr:clientData/>
  </xdr:twoCellAnchor>
  <xdr:twoCellAnchor>
    <xdr:from>
      <xdr:col>2</xdr:col>
      <xdr:colOff>476250</xdr:colOff>
      <xdr:row>23</xdr:row>
      <xdr:rowOff>9525</xdr:rowOff>
    </xdr:from>
    <xdr:to>
      <xdr:col>2</xdr:col>
      <xdr:colOff>704850</xdr:colOff>
      <xdr:row>24</xdr:row>
      <xdr:rowOff>9525</xdr:rowOff>
    </xdr:to>
    <xdr:cxnSp macro="">
      <xdr:nvCxnSpPr>
        <xdr:cNvPr id="10" name="Egyenes összekötő nyíllal 9">
          <a:extLst>
            <a:ext uri="{FF2B5EF4-FFF2-40B4-BE49-F238E27FC236}">
              <a16:creationId xmlns:a16="http://schemas.microsoft.com/office/drawing/2014/main" id="{659EED33-50B4-C647-9575-900F806AF4CA}"/>
            </a:ext>
          </a:extLst>
        </xdr:cNvPr>
        <xdr:cNvCxnSpPr/>
      </xdr:nvCxnSpPr>
      <xdr:spPr>
        <a:xfrm flipV="1">
          <a:off x="1619250" y="4629150"/>
          <a:ext cx="228600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180975</xdr:colOff>
      <xdr:row>23</xdr:row>
      <xdr:rowOff>66675</xdr:rowOff>
    </xdr:from>
    <xdr:to>
      <xdr:col>3</xdr:col>
      <xdr:colOff>409575</xdr:colOff>
      <xdr:row>24</xdr:row>
      <xdr:rowOff>66675</xdr:rowOff>
    </xdr:to>
    <xdr:cxnSp macro="">
      <xdr:nvCxnSpPr>
        <xdr:cNvPr id="11" name="Egyenes összekötő nyíllal 10">
          <a:extLst>
            <a:ext uri="{FF2B5EF4-FFF2-40B4-BE49-F238E27FC236}">
              <a16:creationId xmlns:a16="http://schemas.microsoft.com/office/drawing/2014/main" id="{DE5E2BFD-145A-4CF7-AD71-40039F6D94B7}"/>
            </a:ext>
          </a:extLst>
        </xdr:cNvPr>
        <xdr:cNvCxnSpPr/>
      </xdr:nvCxnSpPr>
      <xdr:spPr>
        <a:xfrm flipV="1">
          <a:off x="2838450" y="4686300"/>
          <a:ext cx="228600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234950</xdr:colOff>
      <xdr:row>23</xdr:row>
      <xdr:rowOff>44450</xdr:rowOff>
    </xdr:from>
    <xdr:to>
      <xdr:col>4</xdr:col>
      <xdr:colOff>463550</xdr:colOff>
      <xdr:row>24</xdr:row>
      <xdr:rowOff>44450</xdr:rowOff>
    </xdr:to>
    <xdr:cxnSp macro="">
      <xdr:nvCxnSpPr>
        <xdr:cNvPr id="14" name="Egyenes összekötő nyíllal 13">
          <a:extLst>
            <a:ext uri="{FF2B5EF4-FFF2-40B4-BE49-F238E27FC236}">
              <a16:creationId xmlns:a16="http://schemas.microsoft.com/office/drawing/2014/main" id="{CA097B7B-87EC-4808-B5BC-427570740F8E}"/>
            </a:ext>
          </a:extLst>
        </xdr:cNvPr>
        <xdr:cNvCxnSpPr/>
      </xdr:nvCxnSpPr>
      <xdr:spPr>
        <a:xfrm flipV="1">
          <a:off x="4302125" y="4664075"/>
          <a:ext cx="228600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93344</xdr:colOff>
      <xdr:row>89</xdr:row>
      <xdr:rowOff>189547</xdr:rowOff>
    </xdr:from>
    <xdr:to>
      <xdr:col>9</xdr:col>
      <xdr:colOff>95249</xdr:colOff>
      <xdr:row>103</xdr:row>
      <xdr:rowOff>134302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91BBF39-36D3-49F9-AE80-27F4189F0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60.446309490741" createdVersion="6" refreshedVersion="6" minRefreshableVersion="3" recordCount="80" xr:uid="{22E567E7-0EB3-4D3E-83A4-3EC92D13E81E}">
  <cacheSource type="worksheet">
    <worksheetSource ref="B19:G99" sheet="1b - LEÍRÓ STAT"/>
  </cacheSource>
  <cacheFields count="6">
    <cacheField name="Karbantartási ktg (E Ft)" numFmtId="0">
      <sharedItems containsSemiMixedTypes="0" containsString="0" containsNumber="1" containsInteger="1" minValue="329" maxValue="570"/>
    </cacheField>
    <cacheField name="Életkor (év)" numFmtId="0">
      <sharedItems containsSemiMixedTypes="0" containsString="0" containsNumber="1" containsInteger="1" minValue="1" maxValue="14" count="13">
        <n v="7"/>
        <n v="10"/>
        <n v="8"/>
        <n v="5"/>
        <n v="9"/>
        <n v="3"/>
        <n v="12"/>
        <n v="2"/>
        <n v="11"/>
        <n v="6"/>
        <n v="4"/>
        <n v="1"/>
        <n v="14"/>
      </sharedItems>
    </cacheField>
    <cacheField name="Megtett táv (km)" numFmtId="0">
      <sharedItems containsSemiMixedTypes="0" containsString="0" containsNumber="1" containsInteger="1" minValue="741" maxValue="1008"/>
    </cacheField>
    <cacheField name="Üzemanyag" numFmtId="0">
      <sharedItems/>
    </cacheField>
    <cacheField name="Gyártó" numFmtId="0">
      <sharedItems/>
    </cacheField>
    <cacheField name="Év" numFmtId="0">
      <sharedItems containsSemiMixedTypes="0" containsString="0" containsNumber="1" containsInteger="1" minValue="2000" maxValue="20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60.475763773145" createdVersion="6" refreshedVersion="6" minRefreshableVersion="3" recordCount="150" xr:uid="{D65BD3B4-A897-447B-ACE0-56309557FFC2}">
  <cacheSource type="worksheet">
    <worksheetSource ref="B19:E169" sheet="4 - CSOPORTOSÍTÓ TÁBLA "/>
  </cacheSource>
  <cacheFields count="4">
    <cacheField name="Profit (e Ft)" numFmtId="0">
      <sharedItems containsSemiMixedTypes="0" containsString="0" containsNumber="1" minValue="294" maxValue="3292"/>
    </cacheField>
    <cacheField name="Helyszín" numFmtId="0">
      <sharedItems count="4">
        <s v="Sopron"/>
        <s v="Szeged"/>
        <s v="Győr"/>
        <s v="Pécs"/>
      </sharedItems>
    </cacheField>
    <cacheField name="Jármű típusa" numFmtId="0">
      <sharedItems/>
    </cacheField>
    <cacheField name="Év" numFmtId="0">
      <sharedItems containsSemiMixedTypes="0" containsString="0" containsNumber="1" containsInteger="1" minValue="2010" maxValue="2015" count="2">
        <n v="2010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60.517548611111" createdVersion="6" refreshedVersion="6" minRefreshableVersion="3" recordCount="80" xr:uid="{4E00DE43-47FC-4AC8-9C9C-0472C61C92B1}">
  <cacheSource type="worksheet">
    <worksheetSource ref="B19:H99" sheet="1a - LEÍRÓ STAT + vizsgára"/>
  </cacheSource>
  <cacheFields count="7">
    <cacheField name="Karbantartási ktg (E Ft)" numFmtId="0">
      <sharedItems containsSemiMixedTypes="0" containsString="0" containsNumber="1" containsInteger="1" minValue="329" maxValue="570" count="68">
        <n v="329"/>
        <n v="503"/>
        <n v="505"/>
        <n v="466"/>
        <n v="359"/>
        <n v="546"/>
        <n v="427"/>
        <n v="474"/>
        <n v="382"/>
        <n v="422"/>
        <n v="433"/>
        <n v="558"/>
        <n v="561"/>
        <n v="357"/>
        <n v="497"/>
        <n v="459"/>
        <n v="355"/>
        <n v="489"/>
        <n v="436"/>
        <n v="455"/>
        <n v="514"/>
        <n v="380"/>
        <n v="432"/>
        <n v="478"/>
        <n v="406"/>
        <n v="471"/>
        <n v="444"/>
        <n v="493"/>
        <n v="452"/>
        <n v="461"/>
        <n v="496"/>
        <n v="469"/>
        <n v="442"/>
        <n v="414"/>
        <n v="457"/>
        <n v="462"/>
        <n v="570"/>
        <n v="439"/>
        <n v="369"/>
        <n v="390"/>
        <n v="381"/>
        <n v="501"/>
        <n v="392"/>
        <n v="441"/>
        <n v="448"/>
        <n v="468"/>
        <n v="467"/>
        <n v="515"/>
        <n v="411"/>
        <n v="504"/>
        <n v="423"/>
        <n v="410"/>
        <n v="529"/>
        <n v="477"/>
        <n v="540"/>
        <n v="450"/>
        <n v="424"/>
        <n v="428"/>
        <n v="494"/>
        <n v="396"/>
        <n v="458"/>
        <n v="475"/>
        <n v="476"/>
        <n v="403"/>
        <n v="337"/>
        <n v="492"/>
        <n v="426"/>
        <n v="449"/>
      </sharedItems>
      <fieldGroup base="0">
        <rangePr startNum="329" endNum="570" groupInterval="50"/>
        <groupItems count="7">
          <s v="&lt;329"/>
          <s v="329-378"/>
          <s v="379-428"/>
          <s v="429-478"/>
          <s v="479-528"/>
          <s v="529-578"/>
          <s v="&gt;579"/>
        </groupItems>
      </fieldGroup>
    </cacheField>
    <cacheField name="Életkor (év)" numFmtId="0">
      <sharedItems containsSemiMixedTypes="0" containsString="0" containsNumber="1" containsInteger="1" minValue="1" maxValue="14" count="13">
        <n v="7"/>
        <n v="10"/>
        <n v="8"/>
        <n v="5"/>
        <n v="9"/>
        <n v="3"/>
        <n v="12"/>
        <n v="2"/>
        <n v="11"/>
        <n v="6"/>
        <n v="4"/>
        <n v="1"/>
        <n v="14"/>
      </sharedItems>
      <fieldGroup base="1">
        <rangePr startNum="1" endNum="14" groupInterval="3"/>
        <groupItems count="7">
          <s v="&lt;1"/>
          <s v="1-3"/>
          <s v="4-6"/>
          <s v="7-9"/>
          <s v="10-12"/>
          <s v="13-15"/>
          <s v="&gt;16"/>
        </groupItems>
      </fieldGroup>
    </cacheField>
    <cacheField name="Megtett táv (km)" numFmtId="0">
      <sharedItems containsSemiMixedTypes="0" containsString="0" containsNumber="1" containsInteger="1" minValue="741" maxValue="1008"/>
    </cacheField>
    <cacheField name="Üzemanyag" numFmtId="0">
      <sharedItems/>
    </cacheField>
    <cacheField name="Gyártó" numFmtId="0">
      <sharedItems/>
    </cacheField>
    <cacheField name="Szín" numFmtId="0">
      <sharedItems count="3">
        <s v="kék"/>
        <s v="fehér"/>
        <s v="sárga"/>
      </sharedItems>
    </cacheField>
    <cacheField name="Év" numFmtId="0">
      <sharedItems containsSemiMixedTypes="0" containsString="0" containsNumber="1" containsInteger="1" minValue="2000" maxValue="20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60.559907754629" createdVersion="6" refreshedVersion="6" minRefreshableVersion="3" recordCount="80" xr:uid="{94F20CDF-B253-468D-9050-CCEC534898A5}">
  <cacheSource type="worksheet">
    <worksheetSource ref="B18:G98" sheet="2 - ASSZOCIÁCIÓS KAPCSOLAT"/>
  </cacheSource>
  <cacheFields count="6">
    <cacheField name="Karbantartási ktg (E Ft)" numFmtId="0">
      <sharedItems containsSemiMixedTypes="0" containsString="0" containsNumber="1" containsInteger="1" minValue="329" maxValue="570"/>
    </cacheField>
    <cacheField name="Életkor (év)" numFmtId="0">
      <sharedItems containsSemiMixedTypes="0" containsString="0" containsNumber="1" containsInteger="1" minValue="1" maxValue="14"/>
    </cacheField>
    <cacheField name="Megtett táv (km)" numFmtId="0">
      <sharedItems containsSemiMixedTypes="0" containsString="0" containsNumber="1" containsInteger="1" minValue="741" maxValue="1008"/>
    </cacheField>
    <cacheField name="Üzemanyag" numFmtId="0">
      <sharedItems count="2">
        <s v="dízel"/>
        <s v="gáz"/>
      </sharedItems>
    </cacheField>
    <cacheField name="Gyártó" numFmtId="0">
      <sharedItems count="3">
        <s v="Ikarus"/>
        <s v="Volvo"/>
        <s v="Man"/>
      </sharedItems>
    </cacheField>
    <cacheField name="Év" numFmtId="0">
      <sharedItems containsSemiMixedTypes="0" containsString="0" containsNumber="1" containsInteger="1" minValue="2000" maxValue="20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60.602899999998" createdVersion="6" refreshedVersion="6" minRefreshableVersion="3" recordCount="80" xr:uid="{EF86B1AB-819F-4F2B-8164-2598F832E2B5}">
  <cacheSource type="worksheet">
    <worksheetSource ref="B18:H98" sheet="3 - VEGYES KAPCSOLAT"/>
  </cacheSource>
  <cacheFields count="7">
    <cacheField name="Karbantartási ktg (E Ft)" numFmtId="0">
      <sharedItems containsSemiMixedTypes="0" containsString="0" containsNumber="1" containsInteger="1" minValue="329" maxValue="570"/>
    </cacheField>
    <cacheField name="Életkor (év)" numFmtId="0">
      <sharedItems containsSemiMixedTypes="0" containsString="0" containsNumber="1" containsInteger="1" minValue="1" maxValue="14"/>
    </cacheField>
    <cacheField name="Megtett táv (km)" numFmtId="0">
      <sharedItems containsSemiMixedTypes="0" containsString="0" containsNumber="1" containsInteger="1" minValue="741" maxValue="1008"/>
    </cacheField>
    <cacheField name="Üzemanyag" numFmtId="0">
      <sharedItems/>
    </cacheField>
    <cacheField name="Gyártó" numFmtId="0">
      <sharedItems count="3">
        <s v="Ikarus"/>
        <s v="Volvo"/>
        <s v="Man"/>
      </sharedItems>
    </cacheField>
    <cacheField name="Szín" numFmtId="0">
      <sharedItems/>
    </cacheField>
    <cacheField name="Év" numFmtId="0">
      <sharedItems containsSemiMixedTypes="0" containsString="0" containsNumber="1" containsInteger="1" minValue="2000" maxValue="20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n v="329"/>
    <x v="0"/>
    <n v="853"/>
    <s v="dízel"/>
    <s v="Ikarus"/>
    <n v="2000"/>
  </r>
  <r>
    <n v="503"/>
    <x v="1"/>
    <n v="883"/>
    <s v="dízel"/>
    <s v="Volvo"/>
    <n v="2000"/>
  </r>
  <r>
    <n v="505"/>
    <x v="1"/>
    <n v="822"/>
    <s v="dízel"/>
    <s v="Ikarus"/>
    <n v="2000"/>
  </r>
  <r>
    <n v="466"/>
    <x v="1"/>
    <n v="865"/>
    <s v="gáz"/>
    <s v="Ikarus"/>
    <n v="2000"/>
  </r>
  <r>
    <n v="359"/>
    <x v="0"/>
    <n v="751"/>
    <s v="gáz"/>
    <s v="Volvo"/>
    <n v="2000"/>
  </r>
  <r>
    <n v="546"/>
    <x v="2"/>
    <n v="870"/>
    <s v="dízel"/>
    <s v="Volvo"/>
    <n v="2000"/>
  </r>
  <r>
    <n v="427"/>
    <x v="3"/>
    <n v="780"/>
    <s v="gáz"/>
    <s v="Volvo"/>
    <n v="2000"/>
  </r>
  <r>
    <n v="474"/>
    <x v="4"/>
    <n v="857"/>
    <s v="gáz"/>
    <s v="Volvo"/>
    <n v="2000"/>
  </r>
  <r>
    <n v="382"/>
    <x v="5"/>
    <n v="818"/>
    <s v="gáz"/>
    <s v="Volvo"/>
    <n v="2000"/>
  </r>
  <r>
    <n v="422"/>
    <x v="2"/>
    <n v="869"/>
    <s v="gáz"/>
    <s v="Ikarus"/>
    <n v="2000"/>
  </r>
  <r>
    <n v="433"/>
    <x v="4"/>
    <n v="848"/>
    <s v="dízel"/>
    <s v="Ikarus"/>
    <n v="2018"/>
  </r>
  <r>
    <n v="474"/>
    <x v="1"/>
    <n v="845"/>
    <s v="gáz"/>
    <s v="Ikarus"/>
    <n v="2018"/>
  </r>
  <r>
    <n v="558"/>
    <x v="1"/>
    <n v="885"/>
    <s v="gáz"/>
    <s v="Ikarus"/>
    <n v="2018"/>
  </r>
  <r>
    <n v="561"/>
    <x v="6"/>
    <n v="838"/>
    <s v="dízel"/>
    <s v="Man"/>
    <n v="2018"/>
  </r>
  <r>
    <n v="357"/>
    <x v="2"/>
    <n v="760"/>
    <s v="dízel"/>
    <s v="Ikarus"/>
    <n v="2018"/>
  </r>
  <r>
    <n v="329"/>
    <x v="5"/>
    <n v="741"/>
    <s v="dízel"/>
    <s v="Ikarus"/>
    <n v="2018"/>
  </r>
  <r>
    <n v="497"/>
    <x v="1"/>
    <n v="859"/>
    <s v="gáz"/>
    <s v="Ikarus"/>
    <n v="2018"/>
  </r>
  <r>
    <n v="459"/>
    <x v="2"/>
    <n v="826"/>
    <s v="gáz"/>
    <s v="Volvo"/>
    <n v="2018"/>
  </r>
  <r>
    <n v="355"/>
    <x v="5"/>
    <n v="806"/>
    <s v="gáz"/>
    <s v="Ikarus"/>
    <n v="2018"/>
  </r>
  <r>
    <n v="489"/>
    <x v="4"/>
    <n v="858"/>
    <s v="dízel"/>
    <s v="Ikarus"/>
    <n v="2018"/>
  </r>
  <r>
    <n v="436"/>
    <x v="7"/>
    <n v="785"/>
    <s v="gáz"/>
    <s v="Ikarus"/>
    <n v="2000"/>
  </r>
  <r>
    <n v="455"/>
    <x v="0"/>
    <n v="828"/>
    <s v="dízel"/>
    <s v="Ikarus"/>
    <n v="2000"/>
  </r>
  <r>
    <n v="514"/>
    <x v="8"/>
    <n v="980"/>
    <s v="gáz"/>
    <s v="Ikarus"/>
    <n v="2000"/>
  </r>
  <r>
    <n v="503"/>
    <x v="2"/>
    <n v="857"/>
    <s v="dízel"/>
    <s v="Ikarus"/>
    <n v="2000"/>
  </r>
  <r>
    <n v="380"/>
    <x v="4"/>
    <n v="803"/>
    <s v="dízel"/>
    <s v="Volvo"/>
    <n v="2000"/>
  </r>
  <r>
    <n v="432"/>
    <x v="9"/>
    <n v="819"/>
    <s v="dízel"/>
    <s v="Ikarus"/>
    <n v="2000"/>
  </r>
  <r>
    <n v="478"/>
    <x v="9"/>
    <n v="821"/>
    <s v="dízel"/>
    <s v="Ikarus"/>
    <n v="2000"/>
  </r>
  <r>
    <n v="406"/>
    <x v="5"/>
    <n v="798"/>
    <s v="gáz"/>
    <s v="Volvo"/>
    <n v="2000"/>
  </r>
  <r>
    <n v="471"/>
    <x v="4"/>
    <n v="815"/>
    <s v="dízel"/>
    <s v="Volvo"/>
    <n v="2000"/>
  </r>
  <r>
    <n v="444"/>
    <x v="7"/>
    <n v="757"/>
    <s v="dízel"/>
    <s v="Volvo"/>
    <n v="2000"/>
  </r>
  <r>
    <n v="493"/>
    <x v="1"/>
    <n v="1008"/>
    <s v="dízel"/>
    <s v="Ikarus"/>
    <n v="2018"/>
  </r>
  <r>
    <n v="452"/>
    <x v="4"/>
    <n v="831"/>
    <s v="dízel"/>
    <s v="Volvo"/>
    <n v="2018"/>
  </r>
  <r>
    <n v="461"/>
    <x v="9"/>
    <n v="849"/>
    <s v="dízel"/>
    <s v="Ikarus"/>
    <n v="2018"/>
  </r>
  <r>
    <n v="496"/>
    <x v="2"/>
    <n v="839"/>
    <s v="dízel"/>
    <s v="Man"/>
    <n v="2018"/>
  </r>
  <r>
    <n v="469"/>
    <x v="2"/>
    <n v="812"/>
    <s v="dízel"/>
    <s v="Ikarus"/>
    <n v="2018"/>
  </r>
  <r>
    <n v="442"/>
    <x v="4"/>
    <n v="809"/>
    <s v="dízel"/>
    <s v="Volvo"/>
    <n v="2018"/>
  </r>
  <r>
    <n v="414"/>
    <x v="10"/>
    <n v="864"/>
    <s v="gáz"/>
    <s v="Volvo"/>
    <n v="2018"/>
  </r>
  <r>
    <n v="459"/>
    <x v="8"/>
    <n v="859"/>
    <s v="dízel"/>
    <s v="Man"/>
    <n v="2018"/>
  </r>
  <r>
    <n v="457"/>
    <x v="7"/>
    <n v="815"/>
    <s v="dízel"/>
    <s v="Man"/>
    <n v="2018"/>
  </r>
  <r>
    <n v="462"/>
    <x v="9"/>
    <n v="799"/>
    <s v="dízel"/>
    <s v="Volvo"/>
    <n v="2018"/>
  </r>
  <r>
    <n v="570"/>
    <x v="4"/>
    <n v="844"/>
    <s v="dízel"/>
    <s v="Man"/>
    <n v="2000"/>
  </r>
  <r>
    <n v="439"/>
    <x v="4"/>
    <n v="832"/>
    <s v="gáz"/>
    <s v="Ikarus"/>
    <n v="2000"/>
  </r>
  <r>
    <n v="369"/>
    <x v="3"/>
    <n v="842"/>
    <s v="gáz"/>
    <s v="Ikarus"/>
    <n v="2000"/>
  </r>
  <r>
    <n v="390"/>
    <x v="7"/>
    <n v="792"/>
    <s v="dízel"/>
    <s v="Ikarus"/>
    <n v="2000"/>
  </r>
  <r>
    <n v="469"/>
    <x v="4"/>
    <n v="775"/>
    <s v="gáz"/>
    <s v="Volvo"/>
    <n v="2000"/>
  </r>
  <r>
    <n v="381"/>
    <x v="4"/>
    <n v="882"/>
    <s v="dízel"/>
    <s v="Ikarus"/>
    <n v="2000"/>
  </r>
  <r>
    <n v="501"/>
    <x v="0"/>
    <n v="874"/>
    <s v="dízel"/>
    <s v="Ikarus"/>
    <n v="2000"/>
  </r>
  <r>
    <n v="432"/>
    <x v="9"/>
    <n v="837"/>
    <s v="gáz"/>
    <s v="Volvo"/>
    <n v="2000"/>
  </r>
  <r>
    <n v="392"/>
    <x v="3"/>
    <n v="774"/>
    <s v="dízel"/>
    <s v="Ikarus"/>
    <n v="2000"/>
  </r>
  <r>
    <n v="441"/>
    <x v="11"/>
    <n v="823"/>
    <s v="dízel"/>
    <s v="Ikarus"/>
    <n v="2000"/>
  </r>
  <r>
    <n v="448"/>
    <x v="2"/>
    <n v="790"/>
    <s v="dízel"/>
    <s v="Volvo"/>
    <n v="2018"/>
  </r>
  <r>
    <n v="468"/>
    <x v="10"/>
    <n v="800"/>
    <s v="dízel"/>
    <s v="Volvo"/>
    <n v="2018"/>
  </r>
  <r>
    <n v="467"/>
    <x v="0"/>
    <n v="827"/>
    <s v="gáz"/>
    <s v="Man"/>
    <n v="2018"/>
  </r>
  <r>
    <n v="478"/>
    <x v="9"/>
    <n v="830"/>
    <s v="dízel"/>
    <s v="Volvo"/>
    <n v="2018"/>
  </r>
  <r>
    <n v="515"/>
    <x v="12"/>
    <n v="895"/>
    <s v="dízel"/>
    <s v="Volvo"/>
    <n v="2018"/>
  </r>
  <r>
    <n v="411"/>
    <x v="9"/>
    <n v="804"/>
    <s v="gáz"/>
    <s v="Ikarus"/>
    <n v="2018"/>
  </r>
  <r>
    <n v="504"/>
    <x v="2"/>
    <n v="866"/>
    <s v="gáz"/>
    <s v="Man"/>
    <n v="2018"/>
  </r>
  <r>
    <n v="504"/>
    <x v="4"/>
    <n v="842"/>
    <s v="dízel"/>
    <s v="Ikarus"/>
    <n v="2018"/>
  </r>
  <r>
    <n v="392"/>
    <x v="2"/>
    <n v="851"/>
    <s v="dízel"/>
    <s v="Ikarus"/>
    <n v="2018"/>
  </r>
  <r>
    <n v="423"/>
    <x v="1"/>
    <n v="835"/>
    <s v="dízel"/>
    <s v="Ikarus"/>
    <n v="2018"/>
  </r>
  <r>
    <n v="410"/>
    <x v="0"/>
    <n v="866"/>
    <s v="dízel"/>
    <s v="Ikarus"/>
    <n v="2000"/>
  </r>
  <r>
    <n v="529"/>
    <x v="10"/>
    <n v="846"/>
    <s v="gáz"/>
    <s v="Ikarus"/>
    <n v="2000"/>
  </r>
  <r>
    <n v="477"/>
    <x v="7"/>
    <n v="802"/>
    <s v="dízel"/>
    <s v="Ikarus"/>
    <n v="2000"/>
  </r>
  <r>
    <n v="540"/>
    <x v="8"/>
    <n v="847"/>
    <s v="dízel"/>
    <s v="Man"/>
    <n v="2000"/>
  </r>
  <r>
    <n v="450"/>
    <x v="9"/>
    <n v="856"/>
    <s v="dízel"/>
    <s v="Ikarus"/>
    <n v="2000"/>
  </r>
  <r>
    <n v="390"/>
    <x v="3"/>
    <n v="799"/>
    <s v="dízel"/>
    <s v="Ikarus"/>
    <n v="2000"/>
  </r>
  <r>
    <n v="424"/>
    <x v="10"/>
    <n v="827"/>
    <s v="dízel"/>
    <s v="Ikarus"/>
    <n v="2000"/>
  </r>
  <r>
    <n v="433"/>
    <x v="0"/>
    <n v="817"/>
    <s v="dízel"/>
    <s v="Ikarus"/>
    <n v="2000"/>
  </r>
  <r>
    <n v="428"/>
    <x v="0"/>
    <n v="842"/>
    <s v="dízel"/>
    <s v="Volvo"/>
    <n v="2000"/>
  </r>
  <r>
    <n v="494"/>
    <x v="0"/>
    <n v="815"/>
    <s v="dízel"/>
    <s v="Ikarus"/>
    <n v="2000"/>
  </r>
  <r>
    <n v="396"/>
    <x v="9"/>
    <n v="784"/>
    <s v="gáz"/>
    <s v="Ikarus"/>
    <n v="2018"/>
  </r>
  <r>
    <n v="458"/>
    <x v="10"/>
    <n v="817"/>
    <s v="dízel"/>
    <s v="Ikarus"/>
    <n v="2018"/>
  </r>
  <r>
    <n v="493"/>
    <x v="9"/>
    <n v="816"/>
    <s v="dízel"/>
    <s v="Volvo"/>
    <n v="2018"/>
  </r>
  <r>
    <n v="475"/>
    <x v="4"/>
    <n v="816"/>
    <s v="gáz"/>
    <s v="Ikarus"/>
    <n v="2018"/>
  </r>
  <r>
    <n v="476"/>
    <x v="1"/>
    <n v="827"/>
    <s v="dízel"/>
    <s v="Ikarus"/>
    <n v="2018"/>
  </r>
  <r>
    <n v="403"/>
    <x v="10"/>
    <n v="806"/>
    <s v="dízel"/>
    <s v="Volvo"/>
    <n v="2018"/>
  </r>
  <r>
    <n v="337"/>
    <x v="9"/>
    <n v="819"/>
    <s v="gáz"/>
    <s v="Ikarus"/>
    <n v="2018"/>
  </r>
  <r>
    <n v="492"/>
    <x v="1"/>
    <n v="836"/>
    <s v="dízel"/>
    <s v="Ikarus"/>
    <n v="2018"/>
  </r>
  <r>
    <n v="426"/>
    <x v="10"/>
    <n v="757"/>
    <s v="dízel"/>
    <s v="Ikarus"/>
    <n v="2018"/>
  </r>
  <r>
    <n v="449"/>
    <x v="10"/>
    <n v="817"/>
    <s v="gáz"/>
    <s v="Volvo"/>
    <n v="201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n v="1387"/>
    <x v="0"/>
    <s v="Opel"/>
    <x v="0"/>
  </r>
  <r>
    <n v="1754"/>
    <x v="1"/>
    <s v="Ford"/>
    <x v="0"/>
  </r>
  <r>
    <n v="1817"/>
    <x v="1"/>
    <s v="Audi"/>
    <x v="0"/>
  </r>
  <r>
    <n v="1040"/>
    <x v="1"/>
    <s v="Suzuki"/>
    <x v="0"/>
  </r>
  <r>
    <n v="1273"/>
    <x v="2"/>
    <s v="Opel"/>
    <x v="0"/>
  </r>
  <r>
    <n v="1529"/>
    <x v="1"/>
    <s v="Opel"/>
    <x v="1"/>
  </r>
  <r>
    <n v="3082"/>
    <x v="2"/>
    <s v="Toyota"/>
    <x v="1"/>
  </r>
  <r>
    <n v="1951"/>
    <x v="2"/>
    <s v="Ford"/>
    <x v="1"/>
  </r>
  <r>
    <n v="2692"/>
    <x v="0"/>
    <s v="Suzuki"/>
    <x v="1"/>
  </r>
  <r>
    <n v="1206"/>
    <x v="1"/>
    <s v="Opel"/>
    <x v="1"/>
  </r>
  <r>
    <n v="1342"/>
    <x v="2"/>
    <s v="Opel"/>
    <x v="0"/>
  </r>
  <r>
    <n v="443"/>
    <x v="2"/>
    <s v="Opel"/>
    <x v="0"/>
  </r>
  <r>
    <n v="754"/>
    <x v="3"/>
    <s v="Opel"/>
    <x v="0"/>
  </r>
  <r>
    <n v="1621"/>
    <x v="1"/>
    <s v="Toyota"/>
    <x v="0"/>
  </r>
  <r>
    <n v="870"/>
    <x v="0"/>
    <s v="Opel"/>
    <x v="0"/>
  </r>
  <r>
    <n v="1174"/>
    <x v="2"/>
    <s v="Toyota"/>
    <x v="1"/>
  </r>
  <r>
    <n v="1412"/>
    <x v="1"/>
    <s v="Opel"/>
    <x v="1"/>
  </r>
  <r>
    <n v="1809"/>
    <x v="0"/>
    <s v="Opel"/>
    <x v="1"/>
  </r>
  <r>
    <n v="2415"/>
    <x v="2"/>
    <s v="Opel"/>
    <x v="1"/>
  </r>
  <r>
    <n v="1546"/>
    <x v="1"/>
    <s v="Toyota"/>
    <x v="1"/>
  </r>
  <r>
    <n v="2148"/>
    <x v="0"/>
    <s v="Ford"/>
    <x v="0"/>
  </r>
  <r>
    <n v="2207"/>
    <x v="1"/>
    <s v="Suzuki"/>
    <x v="0"/>
  </r>
  <r>
    <n v="2252"/>
    <x v="0"/>
    <s v="Ford"/>
    <x v="0"/>
  </r>
  <r>
    <n v="1428"/>
    <x v="2"/>
    <s v="Ford"/>
    <x v="0"/>
  </r>
  <r>
    <n v="1889"/>
    <x v="3"/>
    <s v="Ford"/>
    <x v="0"/>
  </r>
  <r>
    <n v="1166"/>
    <x v="3"/>
    <s v="Opel"/>
    <x v="1"/>
  </r>
  <r>
    <n v="1320"/>
    <x v="0"/>
    <s v="Opel"/>
    <x v="1"/>
  </r>
  <r>
    <n v="2265"/>
    <x v="3"/>
    <s v="Opel"/>
    <x v="1"/>
  </r>
  <r>
    <n v="1323"/>
    <x v="3"/>
    <s v="Opel"/>
    <x v="1"/>
  </r>
  <r>
    <n v="1761"/>
    <x v="2"/>
    <s v="Opel"/>
    <x v="1"/>
  </r>
  <r>
    <n v="1919"/>
    <x v="0"/>
    <s v="Ford"/>
    <x v="0"/>
  </r>
  <r>
    <n v="2357"/>
    <x v="2"/>
    <s v="Ford"/>
    <x v="0"/>
  </r>
  <r>
    <n v="2866"/>
    <x v="2"/>
    <s v="Opel"/>
    <x v="0"/>
  </r>
  <r>
    <n v="732"/>
    <x v="3"/>
    <s v="Ford"/>
    <x v="0"/>
  </r>
  <r>
    <n v="1464"/>
    <x v="3"/>
    <s v="Opel"/>
    <x v="0"/>
  </r>
  <r>
    <n v="1626"/>
    <x v="0"/>
    <s v="Suzuki"/>
    <x v="1"/>
  </r>
  <r>
    <n v="1761"/>
    <x v="3"/>
    <s v="Ford"/>
    <x v="1"/>
  </r>
  <r>
    <n v="1915"/>
    <x v="0"/>
    <s v="Ford"/>
    <x v="1"/>
  </r>
  <r>
    <n v="2119"/>
    <x v="2"/>
    <s v="Audi"/>
    <x v="1"/>
  </r>
  <r>
    <n v="1766"/>
    <x v="1"/>
    <s v="Ford"/>
    <x v="1"/>
  </r>
  <r>
    <n v="2201"/>
    <x v="1"/>
    <s v="Toyota"/>
    <x v="0"/>
  </r>
  <r>
    <n v="996"/>
    <x v="2"/>
    <s v="Suzuki"/>
    <x v="0"/>
  </r>
  <r>
    <n v="2813"/>
    <x v="0"/>
    <s v="Ford"/>
    <x v="0"/>
  </r>
  <r>
    <n v="323"/>
    <x v="2"/>
    <s v="Opel"/>
    <x v="0"/>
  </r>
  <r>
    <n v="352"/>
    <x v="1"/>
    <s v="Suzuki"/>
    <x v="0"/>
  </r>
  <r>
    <n v="482"/>
    <x v="3"/>
    <s v="Opel"/>
    <x v="1"/>
  </r>
  <r>
    <n v="1144"/>
    <x v="0"/>
    <s v="Toyota"/>
    <x v="1"/>
  </r>
  <r>
    <n v="1485"/>
    <x v="1"/>
    <s v="Suzuki"/>
    <x v="1"/>
  </r>
  <r>
    <n v="1509"/>
    <x v="2"/>
    <s v="Ford"/>
    <x v="1"/>
  </r>
  <r>
    <n v="1638"/>
    <x v="1"/>
    <s v="Opel"/>
    <x v="1"/>
  </r>
  <r>
    <n v="1961"/>
    <x v="1"/>
    <s v="Opel"/>
    <x v="0"/>
  </r>
  <r>
    <n v="2127"/>
    <x v="3"/>
    <s v="Toyota"/>
    <x v="0"/>
  </r>
  <r>
    <n v="2430"/>
    <x v="0"/>
    <s v="Opel"/>
    <x v="0"/>
  </r>
  <r>
    <n v="1704"/>
    <x v="1"/>
    <s v="Opel"/>
    <x v="0"/>
  </r>
  <r>
    <n v="1876"/>
    <x v="2"/>
    <s v="Opel"/>
    <x v="0"/>
  </r>
  <r>
    <n v="2009.9999999999998"/>
    <x v="0"/>
    <s v="Opel"/>
    <x v="1"/>
  </r>
  <r>
    <n v="2165"/>
    <x v="0"/>
    <s v="Ford"/>
    <x v="1"/>
  </r>
  <r>
    <n v="2231"/>
    <x v="0"/>
    <s v="Ford"/>
    <x v="1"/>
  </r>
  <r>
    <n v="2389"/>
    <x v="2"/>
    <s v="Toyota"/>
    <x v="1"/>
  </r>
  <r>
    <n v="335"/>
    <x v="3"/>
    <s v="Ford"/>
    <x v="1"/>
  </r>
  <r>
    <n v="963"/>
    <x v="2"/>
    <s v="Opel"/>
    <x v="0"/>
  </r>
  <r>
    <n v="1298"/>
    <x v="0"/>
    <s v="Opel"/>
    <x v="0"/>
  </r>
  <r>
    <n v="1410"/>
    <x v="2"/>
    <s v="Ford"/>
    <x v="0"/>
  </r>
  <r>
    <n v="1553"/>
    <x v="0"/>
    <s v="Suzuki"/>
    <x v="0"/>
  </r>
  <r>
    <n v="1648"/>
    <x v="3"/>
    <s v="Ford"/>
    <x v="0"/>
  </r>
  <r>
    <n v="2071"/>
    <x v="2"/>
    <s v="Ford"/>
    <x v="1"/>
  </r>
  <r>
    <n v="2116"/>
    <x v="2"/>
    <s v="Suzuki"/>
    <x v="1"/>
  </r>
  <r>
    <n v="1500"/>
    <x v="0"/>
    <s v="Opel"/>
    <x v="1"/>
  </r>
  <r>
    <n v="1549"/>
    <x v="2"/>
    <s v="Ford"/>
    <x v="1"/>
  </r>
  <r>
    <n v="2348"/>
    <x v="0"/>
    <s v="Opel"/>
    <x v="1"/>
  </r>
  <r>
    <n v="2498"/>
    <x v="0"/>
    <s v="Ford"/>
    <x v="0"/>
  </r>
  <r>
    <n v="294"/>
    <x v="2"/>
    <s v="Ford"/>
    <x v="0"/>
  </r>
  <r>
    <n v="1115"/>
    <x v="2"/>
    <s v="Toyota"/>
    <x v="0"/>
  </r>
  <r>
    <n v="1124"/>
    <x v="0"/>
    <s v="Suzuki"/>
    <x v="0"/>
  </r>
  <r>
    <n v="1532"/>
    <x v="0"/>
    <s v="Ford"/>
    <x v="0"/>
  </r>
  <r>
    <n v="1688"/>
    <x v="2"/>
    <s v="Opel"/>
    <x v="1"/>
  </r>
  <r>
    <n v="1822"/>
    <x v="2"/>
    <s v="Ford"/>
    <x v="1"/>
  </r>
  <r>
    <n v="1897"/>
    <x v="1"/>
    <s v="Suzuki"/>
    <x v="1"/>
  </r>
  <r>
    <n v="2445"/>
    <x v="2"/>
    <s v="Ford"/>
    <x v="1"/>
  </r>
  <r>
    <n v="2886"/>
    <x v="3"/>
    <s v="Ford"/>
    <x v="1"/>
  </r>
  <r>
    <n v="820"/>
    <x v="2"/>
    <s v="Suzuki"/>
    <x v="0"/>
  </r>
  <r>
    <n v="1266"/>
    <x v="3"/>
    <s v="Opel"/>
    <x v="0"/>
  </r>
  <r>
    <n v="1741"/>
    <x v="3"/>
    <s v="Suzuki"/>
    <x v="0"/>
  </r>
  <r>
    <n v="1772"/>
    <x v="3"/>
    <s v="Suzuki"/>
    <x v="0"/>
  </r>
  <r>
    <n v="1932"/>
    <x v="0"/>
    <s v="Opel"/>
    <x v="0"/>
  </r>
  <r>
    <n v="2350"/>
    <x v="1"/>
    <s v="Suzuki"/>
    <x v="1"/>
  </r>
  <r>
    <n v="2422"/>
    <x v="2"/>
    <s v="Opel"/>
    <x v="1"/>
  </r>
  <r>
    <n v="2446"/>
    <x v="3"/>
    <s v="Suzuki"/>
    <x v="1"/>
  </r>
  <r>
    <n v="369"/>
    <x v="3"/>
    <s v="Opel"/>
    <x v="1"/>
  </r>
  <r>
    <n v="978"/>
    <x v="2"/>
    <s v="Opel"/>
    <x v="1"/>
  </r>
  <r>
    <n v="1238"/>
    <x v="1"/>
    <s v="Suzuki"/>
    <x v="0"/>
  </r>
  <r>
    <n v="1818"/>
    <x v="2"/>
    <s v="Ford"/>
    <x v="0"/>
  </r>
  <r>
    <n v="1824"/>
    <x v="3"/>
    <s v="Toyota"/>
    <x v="0"/>
  </r>
  <r>
    <n v="1907"/>
    <x v="3"/>
    <s v="Opel"/>
    <x v="0"/>
  </r>
  <r>
    <n v="1938"/>
    <x v="2"/>
    <s v="Opel"/>
    <x v="0"/>
  </r>
  <r>
    <n v="1940"/>
    <x v="2"/>
    <s v="Toyota"/>
    <x v="1"/>
  </r>
  <r>
    <n v="2197"/>
    <x v="1"/>
    <s v="Opel"/>
    <x v="1"/>
  </r>
  <r>
    <n v="2646"/>
    <x v="0"/>
    <s v="Opel"/>
    <x v="1"/>
  </r>
  <r>
    <n v="1461"/>
    <x v="2"/>
    <s v="Opel"/>
    <x v="1"/>
  </r>
  <r>
    <n v="1731"/>
    <x v="0"/>
    <s v="Suzuki"/>
    <x v="1"/>
  </r>
  <r>
    <n v="2230"/>
    <x v="0"/>
    <s v="Opel"/>
    <x v="0"/>
  </r>
  <r>
    <n v="2341"/>
    <x v="1"/>
    <s v="Ford"/>
    <x v="0"/>
  </r>
  <r>
    <n v="3292"/>
    <x v="3"/>
    <s v="Opel"/>
    <x v="0"/>
  </r>
  <r>
    <n v="1108"/>
    <x v="1"/>
    <s v="Opel"/>
    <x v="0"/>
  </r>
  <r>
    <n v="1295"/>
    <x v="1"/>
    <s v="Ford"/>
    <x v="0"/>
  </r>
  <r>
    <n v="1344"/>
    <x v="1"/>
    <s v="Ford"/>
    <x v="1"/>
  </r>
  <r>
    <n v="1906"/>
    <x v="2"/>
    <s v="Opel"/>
    <x v="1"/>
  </r>
  <r>
    <n v="1952"/>
    <x v="0"/>
    <s v="Suzuki"/>
    <x v="1"/>
  </r>
  <r>
    <n v="2070"/>
    <x v="2"/>
    <s v="Ford"/>
    <x v="1"/>
  </r>
  <r>
    <n v="2454"/>
    <x v="2"/>
    <s v="Opel"/>
    <x v="1"/>
  </r>
  <r>
    <n v="1606"/>
    <x v="3"/>
    <s v="Suzuki"/>
    <x v="0"/>
  </r>
  <r>
    <n v="1680"/>
    <x v="2"/>
    <s v="Ford"/>
    <x v="0"/>
  </r>
  <r>
    <n v="1827"/>
    <x v="0"/>
    <s v="Toyota"/>
    <x v="0"/>
  </r>
  <r>
    <n v="1915"/>
    <x v="0"/>
    <s v="Ford"/>
    <x v="0"/>
  </r>
  <r>
    <n v="2084"/>
    <x v="0"/>
    <s v="Opel"/>
    <x v="0"/>
  </r>
  <r>
    <n v="2639"/>
    <x v="1"/>
    <s v="Ford"/>
    <x v="1"/>
  </r>
  <r>
    <n v="842"/>
    <x v="2"/>
    <s v="Ford"/>
    <x v="1"/>
  </r>
  <r>
    <n v="1963"/>
    <x v="1"/>
    <s v="Opel"/>
    <x v="1"/>
  </r>
  <r>
    <n v="2059"/>
    <x v="1"/>
    <s v="Opel"/>
    <x v="1"/>
  </r>
  <r>
    <n v="2338"/>
    <x v="0"/>
    <s v="Ford"/>
    <x v="1"/>
  </r>
  <r>
    <n v="3043"/>
    <x v="2"/>
    <s v="Opel"/>
    <x v="0"/>
  </r>
  <r>
    <n v="1059"/>
    <x v="2"/>
    <s v="Ford"/>
    <x v="0"/>
  </r>
  <r>
    <n v="1674"/>
    <x v="1"/>
    <s v="Opel"/>
    <x v="0"/>
  </r>
  <r>
    <n v="1807"/>
    <x v="0"/>
    <s v="Opel"/>
    <x v="0"/>
  </r>
  <r>
    <n v="2056"/>
    <x v="1"/>
    <s v="Audi"/>
    <x v="0"/>
  </r>
  <r>
    <n v="2236"/>
    <x v="0"/>
    <s v="Ford"/>
    <x v="1"/>
  </r>
  <r>
    <n v="2928"/>
    <x v="2"/>
    <s v="Ford"/>
    <x v="1"/>
  </r>
  <r>
    <n v="1269"/>
    <x v="0"/>
    <s v="Opel"/>
    <x v="1"/>
  </r>
  <r>
    <n v="1717"/>
    <x v="1"/>
    <s v="Ford"/>
    <x v="1"/>
  </r>
  <r>
    <n v="1797"/>
    <x v="2"/>
    <s v="Opel"/>
    <x v="1"/>
  </r>
  <r>
    <n v="1955"/>
    <x v="3"/>
    <s v="Audi"/>
    <x v="0"/>
  </r>
  <r>
    <n v="2199"/>
    <x v="0"/>
    <s v="Ford"/>
    <x v="0"/>
  </r>
  <r>
    <n v="2482"/>
    <x v="3"/>
    <s v="Suzuki"/>
    <x v="0"/>
  </r>
  <r>
    <n v="2701"/>
    <x v="1"/>
    <s v="Ford"/>
    <x v="0"/>
  </r>
  <r>
    <n v="3210"/>
    <x v="3"/>
    <s v="Toyota"/>
    <x v="0"/>
  </r>
  <r>
    <n v="377"/>
    <x v="3"/>
    <s v="Ford"/>
    <x v="1"/>
  </r>
  <r>
    <n v="1220"/>
    <x v="3"/>
    <s v="Opel"/>
    <x v="1"/>
  </r>
  <r>
    <n v="1401"/>
    <x v="0"/>
    <s v="Ford"/>
    <x v="1"/>
  </r>
  <r>
    <n v="2175"/>
    <x v="3"/>
    <s v="Opel"/>
    <x v="1"/>
  </r>
  <r>
    <n v="1118"/>
    <x v="1"/>
    <s v="Suzuki"/>
    <x v="1"/>
  </r>
  <r>
    <n v="2584"/>
    <x v="3"/>
    <s v="Suzuki"/>
    <x v="0"/>
  </r>
  <r>
    <n v="2666"/>
    <x v="0"/>
    <s v="Toyota"/>
    <x v="0"/>
  </r>
  <r>
    <n v="2991"/>
    <x v="0"/>
    <s v="Ford"/>
    <x v="0"/>
  </r>
  <r>
    <n v="934"/>
    <x v="1"/>
    <s v="Toyota"/>
    <x v="0"/>
  </r>
  <r>
    <n v="2063"/>
    <x v="2"/>
    <s v="Ford"/>
    <x v="0"/>
  </r>
  <r>
    <n v="2083"/>
    <x v="1"/>
    <s v="Opel"/>
    <x v="1"/>
  </r>
  <r>
    <n v="2856"/>
    <x v="3"/>
    <s v="Audi"/>
    <x v="1"/>
  </r>
  <r>
    <n v="2989"/>
    <x v="0"/>
    <s v="Suzuki"/>
    <x v="1"/>
  </r>
  <r>
    <n v="910"/>
    <x v="1"/>
    <s v="Ford"/>
    <x v="1"/>
  </r>
  <r>
    <n v="1536"/>
    <x v="2"/>
    <s v="Ford"/>
    <x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x v="0"/>
    <x v="0"/>
    <n v="853"/>
    <s v="dízel"/>
    <s v="Ikarus"/>
    <x v="0"/>
    <n v="2000"/>
  </r>
  <r>
    <x v="1"/>
    <x v="1"/>
    <n v="883"/>
    <s v="dízel"/>
    <s v="Volvo"/>
    <x v="0"/>
    <n v="2000"/>
  </r>
  <r>
    <x v="2"/>
    <x v="1"/>
    <n v="822"/>
    <s v="dízel"/>
    <s v="Ikarus"/>
    <x v="0"/>
    <n v="2000"/>
  </r>
  <r>
    <x v="3"/>
    <x v="1"/>
    <n v="865"/>
    <s v="gáz"/>
    <s v="Ikarus"/>
    <x v="1"/>
    <n v="2000"/>
  </r>
  <r>
    <x v="4"/>
    <x v="0"/>
    <n v="751"/>
    <s v="gáz"/>
    <s v="Volvo"/>
    <x v="1"/>
    <n v="2000"/>
  </r>
  <r>
    <x v="5"/>
    <x v="2"/>
    <n v="870"/>
    <s v="dízel"/>
    <s v="Volvo"/>
    <x v="1"/>
    <n v="2000"/>
  </r>
  <r>
    <x v="6"/>
    <x v="3"/>
    <n v="780"/>
    <s v="gáz"/>
    <s v="Volvo"/>
    <x v="1"/>
    <n v="2000"/>
  </r>
  <r>
    <x v="7"/>
    <x v="4"/>
    <n v="857"/>
    <s v="gáz"/>
    <s v="Volvo"/>
    <x v="1"/>
    <n v="2000"/>
  </r>
  <r>
    <x v="8"/>
    <x v="5"/>
    <n v="818"/>
    <s v="gáz"/>
    <s v="Volvo"/>
    <x v="1"/>
    <n v="2000"/>
  </r>
  <r>
    <x v="9"/>
    <x v="2"/>
    <n v="869"/>
    <s v="gáz"/>
    <s v="Ikarus"/>
    <x v="1"/>
    <n v="2000"/>
  </r>
  <r>
    <x v="10"/>
    <x v="4"/>
    <n v="848"/>
    <s v="dízel"/>
    <s v="Ikarus"/>
    <x v="1"/>
    <n v="2018"/>
  </r>
  <r>
    <x v="7"/>
    <x v="1"/>
    <n v="845"/>
    <s v="gáz"/>
    <s v="Ikarus"/>
    <x v="1"/>
    <n v="2018"/>
  </r>
  <r>
    <x v="11"/>
    <x v="1"/>
    <n v="885"/>
    <s v="gáz"/>
    <s v="Ikarus"/>
    <x v="1"/>
    <n v="2018"/>
  </r>
  <r>
    <x v="12"/>
    <x v="6"/>
    <n v="838"/>
    <s v="dízel"/>
    <s v="Man"/>
    <x v="1"/>
    <n v="2018"/>
  </r>
  <r>
    <x v="13"/>
    <x v="2"/>
    <n v="760"/>
    <s v="dízel"/>
    <s v="Ikarus"/>
    <x v="2"/>
    <n v="2018"/>
  </r>
  <r>
    <x v="0"/>
    <x v="5"/>
    <n v="741"/>
    <s v="dízel"/>
    <s v="Ikarus"/>
    <x v="2"/>
    <n v="2018"/>
  </r>
  <r>
    <x v="14"/>
    <x v="1"/>
    <n v="859"/>
    <s v="gáz"/>
    <s v="Ikarus"/>
    <x v="2"/>
    <n v="2018"/>
  </r>
  <r>
    <x v="15"/>
    <x v="2"/>
    <n v="826"/>
    <s v="gáz"/>
    <s v="Volvo"/>
    <x v="2"/>
    <n v="2018"/>
  </r>
  <r>
    <x v="16"/>
    <x v="5"/>
    <n v="806"/>
    <s v="gáz"/>
    <s v="Ikarus"/>
    <x v="2"/>
    <n v="2018"/>
  </r>
  <r>
    <x v="17"/>
    <x v="4"/>
    <n v="858"/>
    <s v="dízel"/>
    <s v="Ikarus"/>
    <x v="2"/>
    <n v="2018"/>
  </r>
  <r>
    <x v="18"/>
    <x v="7"/>
    <n v="785"/>
    <s v="gáz"/>
    <s v="Ikarus"/>
    <x v="2"/>
    <n v="2000"/>
  </r>
  <r>
    <x v="19"/>
    <x v="0"/>
    <n v="828"/>
    <s v="dízel"/>
    <s v="Ikarus"/>
    <x v="2"/>
    <n v="2000"/>
  </r>
  <r>
    <x v="20"/>
    <x v="8"/>
    <n v="980"/>
    <s v="gáz"/>
    <s v="Ikarus"/>
    <x v="2"/>
    <n v="2000"/>
  </r>
  <r>
    <x v="1"/>
    <x v="2"/>
    <n v="857"/>
    <s v="dízel"/>
    <s v="Ikarus"/>
    <x v="2"/>
    <n v="2000"/>
  </r>
  <r>
    <x v="21"/>
    <x v="4"/>
    <n v="803"/>
    <s v="dízel"/>
    <s v="Volvo"/>
    <x v="2"/>
    <n v="2000"/>
  </r>
  <r>
    <x v="22"/>
    <x v="9"/>
    <n v="819"/>
    <s v="dízel"/>
    <s v="Ikarus"/>
    <x v="2"/>
    <n v="2000"/>
  </r>
  <r>
    <x v="23"/>
    <x v="9"/>
    <n v="821"/>
    <s v="dízel"/>
    <s v="Ikarus"/>
    <x v="2"/>
    <n v="2000"/>
  </r>
  <r>
    <x v="24"/>
    <x v="5"/>
    <n v="798"/>
    <s v="gáz"/>
    <s v="Volvo"/>
    <x v="2"/>
    <n v="2000"/>
  </r>
  <r>
    <x v="25"/>
    <x v="4"/>
    <n v="815"/>
    <s v="dízel"/>
    <s v="Volvo"/>
    <x v="2"/>
    <n v="2000"/>
  </r>
  <r>
    <x v="26"/>
    <x v="7"/>
    <n v="757"/>
    <s v="dízel"/>
    <s v="Volvo"/>
    <x v="0"/>
    <n v="2000"/>
  </r>
  <r>
    <x v="27"/>
    <x v="1"/>
    <n v="1008"/>
    <s v="dízel"/>
    <s v="Ikarus"/>
    <x v="0"/>
    <n v="2018"/>
  </r>
  <r>
    <x v="28"/>
    <x v="4"/>
    <n v="831"/>
    <s v="dízel"/>
    <s v="Volvo"/>
    <x v="0"/>
    <n v="2018"/>
  </r>
  <r>
    <x v="29"/>
    <x v="9"/>
    <n v="849"/>
    <s v="dízel"/>
    <s v="Ikarus"/>
    <x v="0"/>
    <n v="2018"/>
  </r>
  <r>
    <x v="30"/>
    <x v="2"/>
    <n v="839"/>
    <s v="dízel"/>
    <s v="Man"/>
    <x v="0"/>
    <n v="2018"/>
  </r>
  <r>
    <x v="31"/>
    <x v="2"/>
    <n v="812"/>
    <s v="dízel"/>
    <s v="Ikarus"/>
    <x v="0"/>
    <n v="2018"/>
  </r>
  <r>
    <x v="32"/>
    <x v="4"/>
    <n v="809"/>
    <s v="dízel"/>
    <s v="Volvo"/>
    <x v="0"/>
    <n v="2018"/>
  </r>
  <r>
    <x v="33"/>
    <x v="10"/>
    <n v="864"/>
    <s v="gáz"/>
    <s v="Volvo"/>
    <x v="0"/>
    <n v="2018"/>
  </r>
  <r>
    <x v="15"/>
    <x v="8"/>
    <n v="859"/>
    <s v="dízel"/>
    <s v="Man"/>
    <x v="0"/>
    <n v="2018"/>
  </r>
  <r>
    <x v="34"/>
    <x v="7"/>
    <n v="815"/>
    <s v="dízel"/>
    <s v="Man"/>
    <x v="0"/>
    <n v="2018"/>
  </r>
  <r>
    <x v="35"/>
    <x v="9"/>
    <n v="799"/>
    <s v="dízel"/>
    <s v="Volvo"/>
    <x v="0"/>
    <n v="2018"/>
  </r>
  <r>
    <x v="36"/>
    <x v="4"/>
    <n v="844"/>
    <s v="dízel"/>
    <s v="Man"/>
    <x v="0"/>
    <n v="2000"/>
  </r>
  <r>
    <x v="37"/>
    <x v="4"/>
    <n v="832"/>
    <s v="gáz"/>
    <s v="Ikarus"/>
    <x v="1"/>
    <n v="2000"/>
  </r>
  <r>
    <x v="38"/>
    <x v="3"/>
    <n v="842"/>
    <s v="gáz"/>
    <s v="Ikarus"/>
    <x v="1"/>
    <n v="2000"/>
  </r>
  <r>
    <x v="39"/>
    <x v="7"/>
    <n v="792"/>
    <s v="dízel"/>
    <s v="Ikarus"/>
    <x v="1"/>
    <n v="2000"/>
  </r>
  <r>
    <x v="31"/>
    <x v="4"/>
    <n v="775"/>
    <s v="gáz"/>
    <s v="Volvo"/>
    <x v="1"/>
    <n v="2000"/>
  </r>
  <r>
    <x v="40"/>
    <x v="4"/>
    <n v="882"/>
    <s v="dízel"/>
    <s v="Ikarus"/>
    <x v="1"/>
    <n v="2000"/>
  </r>
  <r>
    <x v="41"/>
    <x v="0"/>
    <n v="874"/>
    <s v="dízel"/>
    <s v="Ikarus"/>
    <x v="1"/>
    <n v="2000"/>
  </r>
  <r>
    <x v="22"/>
    <x v="9"/>
    <n v="837"/>
    <s v="gáz"/>
    <s v="Volvo"/>
    <x v="1"/>
    <n v="2000"/>
  </r>
  <r>
    <x v="42"/>
    <x v="3"/>
    <n v="774"/>
    <s v="dízel"/>
    <s v="Ikarus"/>
    <x v="1"/>
    <n v="2000"/>
  </r>
  <r>
    <x v="43"/>
    <x v="11"/>
    <n v="823"/>
    <s v="dízel"/>
    <s v="Ikarus"/>
    <x v="1"/>
    <n v="2000"/>
  </r>
  <r>
    <x v="44"/>
    <x v="2"/>
    <n v="790"/>
    <s v="dízel"/>
    <s v="Volvo"/>
    <x v="1"/>
    <n v="2018"/>
  </r>
  <r>
    <x v="45"/>
    <x v="10"/>
    <n v="800"/>
    <s v="dízel"/>
    <s v="Volvo"/>
    <x v="2"/>
    <n v="2018"/>
  </r>
  <r>
    <x v="46"/>
    <x v="0"/>
    <n v="827"/>
    <s v="gáz"/>
    <s v="Man"/>
    <x v="2"/>
    <n v="2018"/>
  </r>
  <r>
    <x v="23"/>
    <x v="9"/>
    <n v="830"/>
    <s v="dízel"/>
    <s v="Volvo"/>
    <x v="2"/>
    <n v="2018"/>
  </r>
  <r>
    <x v="47"/>
    <x v="12"/>
    <n v="895"/>
    <s v="dízel"/>
    <s v="Volvo"/>
    <x v="2"/>
    <n v="2018"/>
  </r>
  <r>
    <x v="48"/>
    <x v="9"/>
    <n v="804"/>
    <s v="gáz"/>
    <s v="Ikarus"/>
    <x v="2"/>
    <n v="2018"/>
  </r>
  <r>
    <x v="49"/>
    <x v="2"/>
    <n v="866"/>
    <s v="gáz"/>
    <s v="Man"/>
    <x v="2"/>
    <n v="2018"/>
  </r>
  <r>
    <x v="49"/>
    <x v="4"/>
    <n v="842"/>
    <s v="dízel"/>
    <s v="Ikarus"/>
    <x v="2"/>
    <n v="2018"/>
  </r>
  <r>
    <x v="42"/>
    <x v="2"/>
    <n v="851"/>
    <s v="dízel"/>
    <s v="Ikarus"/>
    <x v="2"/>
    <n v="2018"/>
  </r>
  <r>
    <x v="50"/>
    <x v="1"/>
    <n v="835"/>
    <s v="dízel"/>
    <s v="Ikarus"/>
    <x v="2"/>
    <n v="2018"/>
  </r>
  <r>
    <x v="51"/>
    <x v="0"/>
    <n v="866"/>
    <s v="dízel"/>
    <s v="Ikarus"/>
    <x v="2"/>
    <n v="2000"/>
  </r>
  <r>
    <x v="52"/>
    <x v="10"/>
    <n v="846"/>
    <s v="gáz"/>
    <s v="Ikarus"/>
    <x v="2"/>
    <n v="2000"/>
  </r>
  <r>
    <x v="53"/>
    <x v="7"/>
    <n v="802"/>
    <s v="dízel"/>
    <s v="Ikarus"/>
    <x v="2"/>
    <n v="2000"/>
  </r>
  <r>
    <x v="54"/>
    <x v="8"/>
    <n v="847"/>
    <s v="dízel"/>
    <s v="Man"/>
    <x v="2"/>
    <n v="2000"/>
  </r>
  <r>
    <x v="55"/>
    <x v="9"/>
    <n v="856"/>
    <s v="dízel"/>
    <s v="Ikarus"/>
    <x v="2"/>
    <n v="2000"/>
  </r>
  <r>
    <x v="39"/>
    <x v="3"/>
    <n v="799"/>
    <s v="dízel"/>
    <s v="Ikarus"/>
    <x v="2"/>
    <n v="2000"/>
  </r>
  <r>
    <x v="56"/>
    <x v="10"/>
    <n v="827"/>
    <s v="dízel"/>
    <s v="Ikarus"/>
    <x v="2"/>
    <n v="2000"/>
  </r>
  <r>
    <x v="10"/>
    <x v="0"/>
    <n v="817"/>
    <s v="dízel"/>
    <s v="Ikarus"/>
    <x v="2"/>
    <n v="2000"/>
  </r>
  <r>
    <x v="57"/>
    <x v="0"/>
    <n v="842"/>
    <s v="dízel"/>
    <s v="Volvo"/>
    <x v="2"/>
    <n v="2000"/>
  </r>
  <r>
    <x v="58"/>
    <x v="0"/>
    <n v="815"/>
    <s v="dízel"/>
    <s v="Ikarus"/>
    <x v="2"/>
    <n v="2000"/>
  </r>
  <r>
    <x v="59"/>
    <x v="9"/>
    <n v="784"/>
    <s v="gáz"/>
    <s v="Ikarus"/>
    <x v="2"/>
    <n v="2018"/>
  </r>
  <r>
    <x v="60"/>
    <x v="10"/>
    <n v="817"/>
    <s v="dízel"/>
    <s v="Ikarus"/>
    <x v="2"/>
    <n v="2018"/>
  </r>
  <r>
    <x v="27"/>
    <x v="9"/>
    <n v="816"/>
    <s v="dízel"/>
    <s v="Volvo"/>
    <x v="2"/>
    <n v="2018"/>
  </r>
  <r>
    <x v="61"/>
    <x v="4"/>
    <n v="816"/>
    <s v="gáz"/>
    <s v="Ikarus"/>
    <x v="2"/>
    <n v="2018"/>
  </r>
  <r>
    <x v="62"/>
    <x v="1"/>
    <n v="827"/>
    <s v="dízel"/>
    <s v="Ikarus"/>
    <x v="2"/>
    <n v="2018"/>
  </r>
  <r>
    <x v="63"/>
    <x v="10"/>
    <n v="806"/>
    <s v="dízel"/>
    <s v="Volvo"/>
    <x v="1"/>
    <n v="2018"/>
  </r>
  <r>
    <x v="64"/>
    <x v="9"/>
    <n v="819"/>
    <s v="gáz"/>
    <s v="Ikarus"/>
    <x v="0"/>
    <n v="2018"/>
  </r>
  <r>
    <x v="65"/>
    <x v="1"/>
    <n v="836"/>
    <s v="dízel"/>
    <s v="Ikarus"/>
    <x v="0"/>
    <n v="2018"/>
  </r>
  <r>
    <x v="66"/>
    <x v="10"/>
    <n v="757"/>
    <s v="dízel"/>
    <s v="Ikarus"/>
    <x v="1"/>
    <n v="2018"/>
  </r>
  <r>
    <x v="67"/>
    <x v="10"/>
    <n v="817"/>
    <s v="gáz"/>
    <s v="Volvo"/>
    <x v="1"/>
    <n v="201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n v="329"/>
    <n v="7"/>
    <n v="853"/>
    <x v="0"/>
    <x v="0"/>
    <n v="2000"/>
  </r>
  <r>
    <n v="503"/>
    <n v="10"/>
    <n v="883"/>
    <x v="0"/>
    <x v="1"/>
    <n v="2000"/>
  </r>
  <r>
    <n v="505"/>
    <n v="10"/>
    <n v="822"/>
    <x v="0"/>
    <x v="0"/>
    <n v="2000"/>
  </r>
  <r>
    <n v="466"/>
    <n v="10"/>
    <n v="865"/>
    <x v="1"/>
    <x v="0"/>
    <n v="2000"/>
  </r>
  <r>
    <n v="359"/>
    <n v="7"/>
    <n v="751"/>
    <x v="1"/>
    <x v="1"/>
    <n v="2000"/>
  </r>
  <r>
    <n v="546"/>
    <n v="8"/>
    <n v="870"/>
    <x v="0"/>
    <x v="1"/>
    <n v="2000"/>
  </r>
  <r>
    <n v="427"/>
    <n v="5"/>
    <n v="780"/>
    <x v="1"/>
    <x v="1"/>
    <n v="2000"/>
  </r>
  <r>
    <n v="474"/>
    <n v="9"/>
    <n v="857"/>
    <x v="1"/>
    <x v="1"/>
    <n v="2000"/>
  </r>
  <r>
    <n v="382"/>
    <n v="3"/>
    <n v="818"/>
    <x v="1"/>
    <x v="1"/>
    <n v="2000"/>
  </r>
  <r>
    <n v="422"/>
    <n v="8"/>
    <n v="869"/>
    <x v="1"/>
    <x v="0"/>
    <n v="2000"/>
  </r>
  <r>
    <n v="433"/>
    <n v="9"/>
    <n v="848"/>
    <x v="0"/>
    <x v="0"/>
    <n v="2018"/>
  </r>
  <r>
    <n v="474"/>
    <n v="10"/>
    <n v="845"/>
    <x v="1"/>
    <x v="0"/>
    <n v="2018"/>
  </r>
  <r>
    <n v="558"/>
    <n v="10"/>
    <n v="885"/>
    <x v="1"/>
    <x v="0"/>
    <n v="2018"/>
  </r>
  <r>
    <n v="561"/>
    <n v="12"/>
    <n v="838"/>
    <x v="0"/>
    <x v="2"/>
    <n v="2018"/>
  </r>
  <r>
    <n v="357"/>
    <n v="8"/>
    <n v="760"/>
    <x v="0"/>
    <x v="0"/>
    <n v="2018"/>
  </r>
  <r>
    <n v="329"/>
    <n v="3"/>
    <n v="741"/>
    <x v="0"/>
    <x v="0"/>
    <n v="2018"/>
  </r>
  <r>
    <n v="497"/>
    <n v="10"/>
    <n v="859"/>
    <x v="1"/>
    <x v="0"/>
    <n v="2018"/>
  </r>
  <r>
    <n v="459"/>
    <n v="8"/>
    <n v="826"/>
    <x v="1"/>
    <x v="1"/>
    <n v="2018"/>
  </r>
  <r>
    <n v="355"/>
    <n v="3"/>
    <n v="806"/>
    <x v="1"/>
    <x v="0"/>
    <n v="2018"/>
  </r>
  <r>
    <n v="489"/>
    <n v="9"/>
    <n v="858"/>
    <x v="0"/>
    <x v="0"/>
    <n v="2018"/>
  </r>
  <r>
    <n v="436"/>
    <n v="2"/>
    <n v="785"/>
    <x v="1"/>
    <x v="0"/>
    <n v="2000"/>
  </r>
  <r>
    <n v="455"/>
    <n v="7"/>
    <n v="828"/>
    <x v="0"/>
    <x v="0"/>
    <n v="2000"/>
  </r>
  <r>
    <n v="514"/>
    <n v="11"/>
    <n v="980"/>
    <x v="1"/>
    <x v="0"/>
    <n v="2000"/>
  </r>
  <r>
    <n v="503"/>
    <n v="8"/>
    <n v="857"/>
    <x v="0"/>
    <x v="0"/>
    <n v="2000"/>
  </r>
  <r>
    <n v="380"/>
    <n v="9"/>
    <n v="803"/>
    <x v="0"/>
    <x v="1"/>
    <n v="2000"/>
  </r>
  <r>
    <n v="432"/>
    <n v="6"/>
    <n v="819"/>
    <x v="0"/>
    <x v="0"/>
    <n v="2000"/>
  </r>
  <r>
    <n v="478"/>
    <n v="6"/>
    <n v="821"/>
    <x v="0"/>
    <x v="0"/>
    <n v="2000"/>
  </r>
  <r>
    <n v="406"/>
    <n v="3"/>
    <n v="798"/>
    <x v="1"/>
    <x v="1"/>
    <n v="2000"/>
  </r>
  <r>
    <n v="471"/>
    <n v="9"/>
    <n v="815"/>
    <x v="0"/>
    <x v="1"/>
    <n v="2000"/>
  </r>
  <r>
    <n v="444"/>
    <n v="2"/>
    <n v="757"/>
    <x v="0"/>
    <x v="1"/>
    <n v="2000"/>
  </r>
  <r>
    <n v="493"/>
    <n v="10"/>
    <n v="1008"/>
    <x v="0"/>
    <x v="0"/>
    <n v="2018"/>
  </r>
  <r>
    <n v="452"/>
    <n v="9"/>
    <n v="831"/>
    <x v="0"/>
    <x v="1"/>
    <n v="2018"/>
  </r>
  <r>
    <n v="461"/>
    <n v="6"/>
    <n v="849"/>
    <x v="0"/>
    <x v="0"/>
    <n v="2018"/>
  </r>
  <r>
    <n v="496"/>
    <n v="8"/>
    <n v="839"/>
    <x v="0"/>
    <x v="2"/>
    <n v="2018"/>
  </r>
  <r>
    <n v="469"/>
    <n v="8"/>
    <n v="812"/>
    <x v="0"/>
    <x v="0"/>
    <n v="2018"/>
  </r>
  <r>
    <n v="442"/>
    <n v="9"/>
    <n v="809"/>
    <x v="0"/>
    <x v="1"/>
    <n v="2018"/>
  </r>
  <r>
    <n v="414"/>
    <n v="4"/>
    <n v="864"/>
    <x v="1"/>
    <x v="1"/>
    <n v="2018"/>
  </r>
  <r>
    <n v="459"/>
    <n v="11"/>
    <n v="859"/>
    <x v="0"/>
    <x v="2"/>
    <n v="2018"/>
  </r>
  <r>
    <n v="457"/>
    <n v="2"/>
    <n v="815"/>
    <x v="0"/>
    <x v="2"/>
    <n v="2018"/>
  </r>
  <r>
    <n v="462"/>
    <n v="6"/>
    <n v="799"/>
    <x v="0"/>
    <x v="1"/>
    <n v="2018"/>
  </r>
  <r>
    <n v="570"/>
    <n v="9"/>
    <n v="844"/>
    <x v="0"/>
    <x v="2"/>
    <n v="2000"/>
  </r>
  <r>
    <n v="439"/>
    <n v="9"/>
    <n v="832"/>
    <x v="1"/>
    <x v="0"/>
    <n v="2000"/>
  </r>
  <r>
    <n v="369"/>
    <n v="5"/>
    <n v="842"/>
    <x v="1"/>
    <x v="0"/>
    <n v="2000"/>
  </r>
  <r>
    <n v="390"/>
    <n v="2"/>
    <n v="792"/>
    <x v="0"/>
    <x v="0"/>
    <n v="2000"/>
  </r>
  <r>
    <n v="469"/>
    <n v="9"/>
    <n v="775"/>
    <x v="1"/>
    <x v="1"/>
    <n v="2000"/>
  </r>
  <r>
    <n v="381"/>
    <n v="9"/>
    <n v="882"/>
    <x v="0"/>
    <x v="0"/>
    <n v="2000"/>
  </r>
  <r>
    <n v="501"/>
    <n v="7"/>
    <n v="874"/>
    <x v="0"/>
    <x v="0"/>
    <n v="2000"/>
  </r>
  <r>
    <n v="432"/>
    <n v="6"/>
    <n v="837"/>
    <x v="1"/>
    <x v="1"/>
    <n v="2000"/>
  </r>
  <r>
    <n v="392"/>
    <n v="5"/>
    <n v="774"/>
    <x v="0"/>
    <x v="0"/>
    <n v="2000"/>
  </r>
  <r>
    <n v="441"/>
    <n v="1"/>
    <n v="823"/>
    <x v="0"/>
    <x v="0"/>
    <n v="2000"/>
  </r>
  <r>
    <n v="448"/>
    <n v="8"/>
    <n v="790"/>
    <x v="0"/>
    <x v="1"/>
    <n v="2018"/>
  </r>
  <r>
    <n v="468"/>
    <n v="4"/>
    <n v="800"/>
    <x v="0"/>
    <x v="1"/>
    <n v="2018"/>
  </r>
  <r>
    <n v="467"/>
    <n v="7"/>
    <n v="827"/>
    <x v="1"/>
    <x v="2"/>
    <n v="2018"/>
  </r>
  <r>
    <n v="478"/>
    <n v="6"/>
    <n v="830"/>
    <x v="0"/>
    <x v="1"/>
    <n v="2018"/>
  </r>
  <r>
    <n v="515"/>
    <n v="14"/>
    <n v="895"/>
    <x v="0"/>
    <x v="1"/>
    <n v="2018"/>
  </r>
  <r>
    <n v="411"/>
    <n v="6"/>
    <n v="804"/>
    <x v="1"/>
    <x v="0"/>
    <n v="2018"/>
  </r>
  <r>
    <n v="504"/>
    <n v="8"/>
    <n v="866"/>
    <x v="1"/>
    <x v="2"/>
    <n v="2018"/>
  </r>
  <r>
    <n v="504"/>
    <n v="9"/>
    <n v="842"/>
    <x v="0"/>
    <x v="0"/>
    <n v="2018"/>
  </r>
  <r>
    <n v="392"/>
    <n v="8"/>
    <n v="851"/>
    <x v="0"/>
    <x v="0"/>
    <n v="2018"/>
  </r>
  <r>
    <n v="423"/>
    <n v="10"/>
    <n v="835"/>
    <x v="0"/>
    <x v="0"/>
    <n v="2018"/>
  </r>
  <r>
    <n v="410"/>
    <n v="7"/>
    <n v="866"/>
    <x v="0"/>
    <x v="0"/>
    <n v="2000"/>
  </r>
  <r>
    <n v="529"/>
    <n v="4"/>
    <n v="846"/>
    <x v="1"/>
    <x v="0"/>
    <n v="2000"/>
  </r>
  <r>
    <n v="477"/>
    <n v="2"/>
    <n v="802"/>
    <x v="0"/>
    <x v="0"/>
    <n v="2000"/>
  </r>
  <r>
    <n v="540"/>
    <n v="11"/>
    <n v="847"/>
    <x v="0"/>
    <x v="2"/>
    <n v="2000"/>
  </r>
  <r>
    <n v="450"/>
    <n v="6"/>
    <n v="856"/>
    <x v="0"/>
    <x v="0"/>
    <n v="2000"/>
  </r>
  <r>
    <n v="390"/>
    <n v="5"/>
    <n v="799"/>
    <x v="0"/>
    <x v="0"/>
    <n v="2000"/>
  </r>
  <r>
    <n v="424"/>
    <n v="4"/>
    <n v="827"/>
    <x v="0"/>
    <x v="0"/>
    <n v="2000"/>
  </r>
  <r>
    <n v="433"/>
    <n v="7"/>
    <n v="817"/>
    <x v="0"/>
    <x v="0"/>
    <n v="2000"/>
  </r>
  <r>
    <n v="428"/>
    <n v="7"/>
    <n v="842"/>
    <x v="0"/>
    <x v="1"/>
    <n v="2000"/>
  </r>
  <r>
    <n v="494"/>
    <n v="7"/>
    <n v="815"/>
    <x v="0"/>
    <x v="0"/>
    <n v="2000"/>
  </r>
  <r>
    <n v="396"/>
    <n v="6"/>
    <n v="784"/>
    <x v="1"/>
    <x v="0"/>
    <n v="2018"/>
  </r>
  <r>
    <n v="458"/>
    <n v="4"/>
    <n v="817"/>
    <x v="0"/>
    <x v="0"/>
    <n v="2018"/>
  </r>
  <r>
    <n v="493"/>
    <n v="6"/>
    <n v="816"/>
    <x v="0"/>
    <x v="1"/>
    <n v="2018"/>
  </r>
  <r>
    <n v="475"/>
    <n v="9"/>
    <n v="816"/>
    <x v="1"/>
    <x v="0"/>
    <n v="2018"/>
  </r>
  <r>
    <n v="476"/>
    <n v="10"/>
    <n v="827"/>
    <x v="0"/>
    <x v="0"/>
    <n v="2018"/>
  </r>
  <r>
    <n v="403"/>
    <n v="4"/>
    <n v="806"/>
    <x v="0"/>
    <x v="1"/>
    <n v="2018"/>
  </r>
  <r>
    <n v="337"/>
    <n v="6"/>
    <n v="819"/>
    <x v="1"/>
    <x v="0"/>
    <n v="2018"/>
  </r>
  <r>
    <n v="492"/>
    <n v="10"/>
    <n v="836"/>
    <x v="0"/>
    <x v="0"/>
    <n v="2018"/>
  </r>
  <r>
    <n v="426"/>
    <n v="4"/>
    <n v="757"/>
    <x v="0"/>
    <x v="0"/>
    <n v="2018"/>
  </r>
  <r>
    <n v="449"/>
    <n v="4"/>
    <n v="817"/>
    <x v="1"/>
    <x v="1"/>
    <n v="2018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n v="329"/>
    <n v="7"/>
    <n v="853"/>
    <s v="dízel"/>
    <x v="0"/>
    <s v="kék"/>
    <n v="2000"/>
  </r>
  <r>
    <n v="503"/>
    <n v="10"/>
    <n v="883"/>
    <s v="dízel"/>
    <x v="1"/>
    <s v="kék"/>
    <n v="2000"/>
  </r>
  <r>
    <n v="505"/>
    <n v="10"/>
    <n v="822"/>
    <s v="dízel"/>
    <x v="0"/>
    <s v="kék"/>
    <n v="2000"/>
  </r>
  <r>
    <n v="466"/>
    <n v="10"/>
    <n v="865"/>
    <s v="gáz"/>
    <x v="0"/>
    <s v="fehér"/>
    <n v="2000"/>
  </r>
  <r>
    <n v="359"/>
    <n v="7"/>
    <n v="751"/>
    <s v="gáz"/>
    <x v="1"/>
    <s v="fehér"/>
    <n v="2000"/>
  </r>
  <r>
    <n v="546"/>
    <n v="8"/>
    <n v="870"/>
    <s v="dízel"/>
    <x v="1"/>
    <s v="fehér"/>
    <n v="2000"/>
  </r>
  <r>
    <n v="427"/>
    <n v="5"/>
    <n v="780"/>
    <s v="gáz"/>
    <x v="1"/>
    <s v="fehér"/>
    <n v="2000"/>
  </r>
  <r>
    <n v="474"/>
    <n v="9"/>
    <n v="857"/>
    <s v="gáz"/>
    <x v="1"/>
    <s v="fehér"/>
    <n v="2000"/>
  </r>
  <r>
    <n v="382"/>
    <n v="3"/>
    <n v="818"/>
    <s v="gáz"/>
    <x v="1"/>
    <s v="fehér"/>
    <n v="2000"/>
  </r>
  <r>
    <n v="422"/>
    <n v="8"/>
    <n v="869"/>
    <s v="gáz"/>
    <x v="0"/>
    <s v="fehér"/>
    <n v="2000"/>
  </r>
  <r>
    <n v="433"/>
    <n v="9"/>
    <n v="848"/>
    <s v="dízel"/>
    <x v="0"/>
    <s v="fehér"/>
    <n v="2018"/>
  </r>
  <r>
    <n v="474"/>
    <n v="10"/>
    <n v="845"/>
    <s v="gáz"/>
    <x v="0"/>
    <s v="fehér"/>
    <n v="2018"/>
  </r>
  <r>
    <n v="558"/>
    <n v="10"/>
    <n v="885"/>
    <s v="gáz"/>
    <x v="0"/>
    <s v="fehér"/>
    <n v="2018"/>
  </r>
  <r>
    <n v="561"/>
    <n v="12"/>
    <n v="838"/>
    <s v="dízel"/>
    <x v="2"/>
    <s v="fehér"/>
    <n v="2018"/>
  </r>
  <r>
    <n v="357"/>
    <n v="8"/>
    <n v="760"/>
    <s v="dízel"/>
    <x v="0"/>
    <s v="sárga"/>
    <n v="2018"/>
  </r>
  <r>
    <n v="329"/>
    <n v="3"/>
    <n v="741"/>
    <s v="dízel"/>
    <x v="0"/>
    <s v="sárga"/>
    <n v="2018"/>
  </r>
  <r>
    <n v="497"/>
    <n v="10"/>
    <n v="859"/>
    <s v="gáz"/>
    <x v="0"/>
    <s v="sárga"/>
    <n v="2018"/>
  </r>
  <r>
    <n v="459"/>
    <n v="8"/>
    <n v="826"/>
    <s v="gáz"/>
    <x v="1"/>
    <s v="sárga"/>
    <n v="2018"/>
  </r>
  <r>
    <n v="355"/>
    <n v="3"/>
    <n v="806"/>
    <s v="gáz"/>
    <x v="0"/>
    <s v="sárga"/>
    <n v="2018"/>
  </r>
  <r>
    <n v="489"/>
    <n v="9"/>
    <n v="858"/>
    <s v="dízel"/>
    <x v="0"/>
    <s v="sárga"/>
    <n v="2018"/>
  </r>
  <r>
    <n v="436"/>
    <n v="2"/>
    <n v="785"/>
    <s v="gáz"/>
    <x v="0"/>
    <s v="sárga"/>
    <n v="2000"/>
  </r>
  <r>
    <n v="455"/>
    <n v="7"/>
    <n v="828"/>
    <s v="dízel"/>
    <x v="0"/>
    <s v="sárga"/>
    <n v="2000"/>
  </r>
  <r>
    <n v="514"/>
    <n v="11"/>
    <n v="980"/>
    <s v="gáz"/>
    <x v="0"/>
    <s v="sárga"/>
    <n v="2000"/>
  </r>
  <r>
    <n v="503"/>
    <n v="8"/>
    <n v="857"/>
    <s v="dízel"/>
    <x v="0"/>
    <s v="sárga"/>
    <n v="2000"/>
  </r>
  <r>
    <n v="380"/>
    <n v="9"/>
    <n v="803"/>
    <s v="dízel"/>
    <x v="1"/>
    <s v="sárga"/>
    <n v="2000"/>
  </r>
  <r>
    <n v="432"/>
    <n v="6"/>
    <n v="819"/>
    <s v="dízel"/>
    <x v="0"/>
    <s v="sárga"/>
    <n v="2000"/>
  </r>
  <r>
    <n v="478"/>
    <n v="6"/>
    <n v="821"/>
    <s v="dízel"/>
    <x v="0"/>
    <s v="sárga"/>
    <n v="2000"/>
  </r>
  <r>
    <n v="406"/>
    <n v="3"/>
    <n v="798"/>
    <s v="gáz"/>
    <x v="1"/>
    <s v="sárga"/>
    <n v="2000"/>
  </r>
  <r>
    <n v="471"/>
    <n v="9"/>
    <n v="815"/>
    <s v="dízel"/>
    <x v="1"/>
    <s v="sárga"/>
    <n v="2000"/>
  </r>
  <r>
    <n v="444"/>
    <n v="2"/>
    <n v="757"/>
    <s v="dízel"/>
    <x v="1"/>
    <s v="kék"/>
    <n v="2000"/>
  </r>
  <r>
    <n v="493"/>
    <n v="10"/>
    <n v="1008"/>
    <s v="dízel"/>
    <x v="0"/>
    <s v="kék"/>
    <n v="2018"/>
  </r>
  <r>
    <n v="452"/>
    <n v="9"/>
    <n v="831"/>
    <s v="dízel"/>
    <x v="1"/>
    <s v="kék"/>
    <n v="2018"/>
  </r>
  <r>
    <n v="461"/>
    <n v="6"/>
    <n v="849"/>
    <s v="dízel"/>
    <x v="0"/>
    <s v="kék"/>
    <n v="2018"/>
  </r>
  <r>
    <n v="496"/>
    <n v="8"/>
    <n v="839"/>
    <s v="dízel"/>
    <x v="2"/>
    <s v="kék"/>
    <n v="2018"/>
  </r>
  <r>
    <n v="469"/>
    <n v="8"/>
    <n v="812"/>
    <s v="dízel"/>
    <x v="0"/>
    <s v="kék"/>
    <n v="2018"/>
  </r>
  <r>
    <n v="442"/>
    <n v="9"/>
    <n v="809"/>
    <s v="dízel"/>
    <x v="1"/>
    <s v="kék"/>
    <n v="2018"/>
  </r>
  <r>
    <n v="414"/>
    <n v="4"/>
    <n v="864"/>
    <s v="gáz"/>
    <x v="1"/>
    <s v="kék"/>
    <n v="2018"/>
  </r>
  <r>
    <n v="459"/>
    <n v="11"/>
    <n v="859"/>
    <s v="dízel"/>
    <x v="2"/>
    <s v="kék"/>
    <n v="2018"/>
  </r>
  <r>
    <n v="457"/>
    <n v="2"/>
    <n v="815"/>
    <s v="dízel"/>
    <x v="2"/>
    <s v="kék"/>
    <n v="2018"/>
  </r>
  <r>
    <n v="462"/>
    <n v="6"/>
    <n v="799"/>
    <s v="dízel"/>
    <x v="1"/>
    <s v="kék"/>
    <n v="2018"/>
  </r>
  <r>
    <n v="570"/>
    <n v="9"/>
    <n v="844"/>
    <s v="dízel"/>
    <x v="2"/>
    <s v="kék"/>
    <n v="2000"/>
  </r>
  <r>
    <n v="439"/>
    <n v="9"/>
    <n v="832"/>
    <s v="gáz"/>
    <x v="0"/>
    <s v="fehér"/>
    <n v="2000"/>
  </r>
  <r>
    <n v="369"/>
    <n v="5"/>
    <n v="842"/>
    <s v="gáz"/>
    <x v="0"/>
    <s v="fehér"/>
    <n v="2000"/>
  </r>
  <r>
    <n v="390"/>
    <n v="2"/>
    <n v="792"/>
    <s v="dízel"/>
    <x v="0"/>
    <s v="fehér"/>
    <n v="2000"/>
  </r>
  <r>
    <n v="469"/>
    <n v="9"/>
    <n v="775"/>
    <s v="gáz"/>
    <x v="1"/>
    <s v="fehér"/>
    <n v="2000"/>
  </r>
  <r>
    <n v="381"/>
    <n v="9"/>
    <n v="882"/>
    <s v="dízel"/>
    <x v="0"/>
    <s v="fehér"/>
    <n v="2000"/>
  </r>
  <r>
    <n v="501"/>
    <n v="7"/>
    <n v="874"/>
    <s v="dízel"/>
    <x v="0"/>
    <s v="fehér"/>
    <n v="2000"/>
  </r>
  <r>
    <n v="432"/>
    <n v="6"/>
    <n v="837"/>
    <s v="gáz"/>
    <x v="1"/>
    <s v="fehér"/>
    <n v="2000"/>
  </r>
  <r>
    <n v="392"/>
    <n v="5"/>
    <n v="774"/>
    <s v="dízel"/>
    <x v="0"/>
    <s v="fehér"/>
    <n v="2000"/>
  </r>
  <r>
    <n v="441"/>
    <n v="1"/>
    <n v="823"/>
    <s v="dízel"/>
    <x v="0"/>
    <s v="fehér"/>
    <n v="2000"/>
  </r>
  <r>
    <n v="448"/>
    <n v="8"/>
    <n v="790"/>
    <s v="dízel"/>
    <x v="1"/>
    <s v="fehér"/>
    <n v="2018"/>
  </r>
  <r>
    <n v="468"/>
    <n v="4"/>
    <n v="800"/>
    <s v="dízel"/>
    <x v="1"/>
    <s v="sárga"/>
    <n v="2018"/>
  </r>
  <r>
    <n v="467"/>
    <n v="7"/>
    <n v="827"/>
    <s v="gáz"/>
    <x v="2"/>
    <s v="sárga"/>
    <n v="2018"/>
  </r>
  <r>
    <n v="478"/>
    <n v="6"/>
    <n v="830"/>
    <s v="dízel"/>
    <x v="1"/>
    <s v="sárga"/>
    <n v="2018"/>
  </r>
  <r>
    <n v="515"/>
    <n v="14"/>
    <n v="895"/>
    <s v="dízel"/>
    <x v="1"/>
    <s v="sárga"/>
    <n v="2018"/>
  </r>
  <r>
    <n v="411"/>
    <n v="6"/>
    <n v="804"/>
    <s v="gáz"/>
    <x v="0"/>
    <s v="sárga"/>
    <n v="2018"/>
  </r>
  <r>
    <n v="504"/>
    <n v="8"/>
    <n v="866"/>
    <s v="gáz"/>
    <x v="2"/>
    <s v="sárga"/>
    <n v="2018"/>
  </r>
  <r>
    <n v="504"/>
    <n v="9"/>
    <n v="842"/>
    <s v="dízel"/>
    <x v="0"/>
    <s v="sárga"/>
    <n v="2018"/>
  </r>
  <r>
    <n v="392"/>
    <n v="8"/>
    <n v="851"/>
    <s v="dízel"/>
    <x v="0"/>
    <s v="sárga"/>
    <n v="2018"/>
  </r>
  <r>
    <n v="423"/>
    <n v="10"/>
    <n v="835"/>
    <s v="dízel"/>
    <x v="0"/>
    <s v="sárga"/>
    <n v="2018"/>
  </r>
  <r>
    <n v="410"/>
    <n v="7"/>
    <n v="866"/>
    <s v="dízel"/>
    <x v="0"/>
    <s v="sárga"/>
    <n v="2000"/>
  </r>
  <r>
    <n v="529"/>
    <n v="4"/>
    <n v="846"/>
    <s v="gáz"/>
    <x v="0"/>
    <s v="sárga"/>
    <n v="2000"/>
  </r>
  <r>
    <n v="477"/>
    <n v="2"/>
    <n v="802"/>
    <s v="dízel"/>
    <x v="0"/>
    <s v="sárga"/>
    <n v="2000"/>
  </r>
  <r>
    <n v="540"/>
    <n v="11"/>
    <n v="847"/>
    <s v="dízel"/>
    <x v="2"/>
    <s v="sárga"/>
    <n v="2000"/>
  </r>
  <r>
    <n v="450"/>
    <n v="6"/>
    <n v="856"/>
    <s v="dízel"/>
    <x v="0"/>
    <s v="sárga"/>
    <n v="2000"/>
  </r>
  <r>
    <n v="390"/>
    <n v="5"/>
    <n v="799"/>
    <s v="dízel"/>
    <x v="0"/>
    <s v="sárga"/>
    <n v="2000"/>
  </r>
  <r>
    <n v="424"/>
    <n v="4"/>
    <n v="827"/>
    <s v="dízel"/>
    <x v="0"/>
    <s v="sárga"/>
    <n v="2000"/>
  </r>
  <r>
    <n v="433"/>
    <n v="7"/>
    <n v="817"/>
    <s v="dízel"/>
    <x v="0"/>
    <s v="sárga"/>
    <n v="2000"/>
  </r>
  <r>
    <n v="428"/>
    <n v="7"/>
    <n v="842"/>
    <s v="dízel"/>
    <x v="1"/>
    <s v="sárga"/>
    <n v="2000"/>
  </r>
  <r>
    <n v="494"/>
    <n v="7"/>
    <n v="815"/>
    <s v="dízel"/>
    <x v="0"/>
    <s v="sárga"/>
    <n v="2000"/>
  </r>
  <r>
    <n v="396"/>
    <n v="6"/>
    <n v="784"/>
    <s v="gáz"/>
    <x v="0"/>
    <s v="sárga"/>
    <n v="2018"/>
  </r>
  <r>
    <n v="458"/>
    <n v="4"/>
    <n v="817"/>
    <s v="dízel"/>
    <x v="0"/>
    <s v="sárga"/>
    <n v="2018"/>
  </r>
  <r>
    <n v="493"/>
    <n v="6"/>
    <n v="816"/>
    <s v="dízel"/>
    <x v="1"/>
    <s v="sárga"/>
    <n v="2018"/>
  </r>
  <r>
    <n v="475"/>
    <n v="9"/>
    <n v="816"/>
    <s v="gáz"/>
    <x v="0"/>
    <s v="sárga"/>
    <n v="2018"/>
  </r>
  <r>
    <n v="476"/>
    <n v="10"/>
    <n v="827"/>
    <s v="dízel"/>
    <x v="0"/>
    <s v="sárga"/>
    <n v="2018"/>
  </r>
  <r>
    <n v="403"/>
    <n v="4"/>
    <n v="806"/>
    <s v="dízel"/>
    <x v="1"/>
    <s v="fehér"/>
    <n v="2018"/>
  </r>
  <r>
    <n v="337"/>
    <n v="6"/>
    <n v="819"/>
    <s v="gáz"/>
    <x v="0"/>
    <s v="kék"/>
    <n v="2018"/>
  </r>
  <r>
    <n v="492"/>
    <n v="10"/>
    <n v="836"/>
    <s v="dízel"/>
    <x v="0"/>
    <s v="kék"/>
    <n v="2018"/>
  </r>
  <r>
    <n v="426"/>
    <n v="4"/>
    <n v="757"/>
    <s v="dízel"/>
    <x v="0"/>
    <s v="fehér"/>
    <n v="2018"/>
  </r>
  <r>
    <n v="449"/>
    <n v="4"/>
    <n v="817"/>
    <s v="gáz"/>
    <x v="1"/>
    <s v="fehér"/>
    <n v="20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542361-04B4-4CDB-B1AE-FC7530C500A7}" name="Kimutatás5" cacheId="1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I52:J66" firstHeaderRow="1" firstDataRow="1" firstDataCol="1"/>
  <pivotFields count="6">
    <pivotField showAll="0"/>
    <pivotField axis="axisRow" dataField="1" showAll="0">
      <items count="14">
        <item x="11"/>
        <item x="7"/>
        <item x="5"/>
        <item x="10"/>
        <item x="3"/>
        <item x="9"/>
        <item x="0"/>
        <item x="2"/>
        <item x="4"/>
        <item x="1"/>
        <item x="8"/>
        <item x="6"/>
        <item x="12"/>
        <item t="default"/>
      </items>
    </pivotField>
    <pivotField showAll="0"/>
    <pivotField showAll="0"/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Mennyiség / Életkor (év)" fld="1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FDB4D9-42BD-4284-999A-79214C4EAF84}" name="Kimutatás15" cacheId="28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H73:K79" firstHeaderRow="1" firstDataRow="2" firstDataCol="1"/>
  <pivotFields count="4">
    <pivotField dataField="1" showAll="0"/>
    <pivotField axis="axisRow" showAll="0">
      <items count="5">
        <item x="2"/>
        <item x="3"/>
        <item x="0"/>
        <item x="1"/>
        <item t="default"/>
      </items>
    </pivotField>
    <pivotField showAll="0"/>
    <pivotField axis="axisCol" showAll="0">
      <items count="3">
        <item x="0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Összeg / Profit (e Ft)" fld="0" showDataAs="percentOfCol" baseField="1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40F72C-C210-4B43-BDBA-0ECBBB4E42AD}" name="Kimutatás12" cacheId="28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H22:K28" firstHeaderRow="1" firstDataRow="2" firstDataCol="1"/>
  <pivotFields count="4">
    <pivotField dataField="1" showAll="0"/>
    <pivotField axis="axisRow" showAll="0">
      <items count="5">
        <item x="2"/>
        <item x="3"/>
        <item x="0"/>
        <item x="1"/>
        <item t="default"/>
      </items>
    </pivotField>
    <pivotField showAll="0"/>
    <pivotField axis="axisCol" showAll="0">
      <items count="3">
        <item x="0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Összeg / Profit (e Ft)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339B3D-7C66-4FD6-BA7C-C5A87B5B62B2}" name="Kimutatás26" cacheId="5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J127:L133" firstHeaderRow="0" firstDataRow="1" firstDataCol="1"/>
  <pivotFields count="7"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Mennyiség / Karbantartási ktg (E Ft)" fld="0" subtotal="count" baseField="0" baseItem="1" numFmtId="10">
      <extLst>
        <ext xmlns:x14="http://schemas.microsoft.com/office/spreadsheetml/2009/9/main" uri="{E15A36E0-9728-4e99-A89B-3F7291B0FE68}">
          <x14:dataField pivotShowAs="percentOfRunningTotal"/>
        </ext>
      </extLst>
    </dataField>
    <dataField name="Összeg / Karbantartási ktg (E Ft)2" fld="0" baseField="0" baseItem="1" numFmtId="10">
      <extLst>
        <ext xmlns:x14="http://schemas.microsoft.com/office/spreadsheetml/2009/9/main" uri="{E15A36E0-9728-4e99-A89B-3F7291B0FE68}">
          <x14:dataField pivotShowAs="percentOfRunningTotal"/>
        </ext>
      </extLst>
    </dataField>
  </dataFields>
  <formats count="2">
    <format dxfId="2">
      <pivotArea collapsedLevelsAreSubtotals="1" fieldPosition="0">
        <references count="1">
          <reference field="0" count="1">
            <x v="3"/>
          </reference>
        </references>
      </pivotArea>
    </format>
    <format dxfId="1">
      <pivotArea dataOnly="0" labelOnly="1" fieldPosition="0">
        <references count="1">
          <reference field="0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C3B1EB-DD21-466B-975C-A4202867EA08}" name="Kimutatás23" cacheId="5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J59:L65" firstHeaderRow="0" firstDataRow="1" firstDataCol="1"/>
  <pivotFields count="7"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Mennyiség / Életkor (év)" fld="1" subtotal="count" baseField="1" baseItem="0"/>
    <dataField name="Mennyiség / Életkor (év)2" fld="1" subtotal="count" showDataAs="percentOfCol" baseField="1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5B44D8-FF50-4C7B-B679-D07CC15313EF}" name="Kimutatás18" cacheId="53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J24:L28" firstHeaderRow="0" firstDataRow="1" firstDataCol="1"/>
  <pivotFields count="7"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axis="axisRow" dataField="1" showAll="0">
      <items count="4">
        <item x="1"/>
        <item x="0"/>
        <item x="2"/>
        <item t="default"/>
      </items>
    </pivotField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Mennyiség / Szín" fld="5" subtotal="count" baseField="0" baseItem="0"/>
    <dataField name="Mennyiség / Szín2" fld="5" subtotal="count" showDataAs="percentOfCol" baseField="5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8F5303-E9AB-4129-ACD9-48795BBBC875}" name="Kimutatás30" cacheId="6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N24:Q29" firstHeaderRow="1" firstDataRow="2" firstDataCol="1"/>
  <pivotFields count="6"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axis="axisRow" dataField="1" showAll="0">
      <items count="4">
        <item x="0"/>
        <item x="2"/>
        <item x="1"/>
        <item t="default"/>
      </items>
    </pivotField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Mennyiség / Gyártó" fld="4" subtotal="count" showDataAs="percentOfRow" baseField="4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A2107E-6D53-4770-A3FF-7F662869E7D8}" name="Kimutatás29" cacheId="6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I24:L29" firstHeaderRow="1" firstDataRow="2" firstDataCol="1"/>
  <pivotFields count="6"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axis="axisRow" dataField="1" showAll="0">
      <items count="4">
        <item x="0"/>
        <item x="2"/>
        <item x="1"/>
        <item t="default"/>
      </items>
    </pivotField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Mennyiség / Gyártó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6E5A3B-481C-4285-94EE-BBC096DE7ADF}" name="Kimutatás39" cacheId="8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J23:M27" firstHeaderRow="0" firstDataRow="1" firstDataCol="1"/>
  <pivotFields count="7">
    <pivotField showAll="0"/>
    <pivotField dataField="1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ennyiség / Életkor (év)" fld="1" subtotal="count" baseField="4" baseItem="0"/>
    <dataField name="Átlag / Életkor (év)2" fld="1" subtotal="average" baseField="4" baseItem="0" numFmtId="2"/>
    <dataField name="Szórásp / Életkor (év)3" fld="1" subtotal="stdDevp" baseField="4" baseItem="1" numFmtId="2"/>
  </dataFields>
  <formats count="1">
    <format dxfId="0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lajosliszkai75@gmail.com" TargetMode="External"/><Relationship Id="rId2" Type="http://schemas.openxmlformats.org/officeDocument/2006/relationships/hyperlink" Target="http://www.kaggle.com/" TargetMode="External"/><Relationship Id="rId1" Type="http://schemas.openxmlformats.org/officeDocument/2006/relationships/hyperlink" Target="http://www.ksh.hu/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kujbustib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8F11-941E-4ED5-8189-D60A25E00761}">
  <sheetPr>
    <tabColor theme="1"/>
  </sheetPr>
  <dimension ref="B2:D119"/>
  <sheetViews>
    <sheetView zoomScale="130" zoomScaleNormal="130" workbookViewId="0">
      <selection activeCell="N19" sqref="N19"/>
    </sheetView>
  </sheetViews>
  <sheetFormatPr defaultColWidth="8.6640625" defaultRowHeight="15.6" x14ac:dyDescent="0.3"/>
  <cols>
    <col min="1" max="1" width="2.88671875" style="64" customWidth="1"/>
    <col min="2" max="16384" width="8.6640625" style="64"/>
  </cols>
  <sheetData>
    <row r="2" spans="2:4" x14ac:dyDescent="0.3">
      <c r="B2" s="130" t="s">
        <v>157</v>
      </c>
      <c r="C2" s="130"/>
      <c r="D2" s="130"/>
    </row>
    <row r="3" spans="2:4" x14ac:dyDescent="0.3">
      <c r="B3" s="64" t="s">
        <v>173</v>
      </c>
    </row>
    <row r="4" spans="2:4" x14ac:dyDescent="0.3">
      <c r="B4" s="64" t="s">
        <v>185</v>
      </c>
    </row>
    <row r="5" spans="2:4" x14ac:dyDescent="0.3">
      <c r="B5" s="64" t="s">
        <v>158</v>
      </c>
    </row>
    <row r="18" spans="2:4" x14ac:dyDescent="0.3">
      <c r="B18" s="130" t="s">
        <v>159</v>
      </c>
      <c r="C18" s="130"/>
      <c r="D18" s="130"/>
    </row>
    <row r="19" spans="2:4" x14ac:dyDescent="0.3">
      <c r="B19" s="64" t="s">
        <v>164</v>
      </c>
    </row>
    <row r="20" spans="2:4" x14ac:dyDescent="0.3">
      <c r="B20" s="64" t="s">
        <v>186</v>
      </c>
    </row>
    <row r="21" spans="2:4" x14ac:dyDescent="0.3">
      <c r="B21" s="64" t="s">
        <v>158</v>
      </c>
    </row>
    <row r="35" spans="2:4" x14ac:dyDescent="0.3">
      <c r="B35" s="130" t="s">
        <v>160</v>
      </c>
      <c r="C35" s="130"/>
      <c r="D35" s="130"/>
    </row>
    <row r="36" spans="2:4" x14ac:dyDescent="0.3">
      <c r="B36" s="64" t="s">
        <v>174</v>
      </c>
    </row>
    <row r="37" spans="2:4" x14ac:dyDescent="0.3">
      <c r="B37" s="64" t="s">
        <v>187</v>
      </c>
    </row>
    <row r="38" spans="2:4" x14ac:dyDescent="0.3">
      <c r="B38" s="64" t="s">
        <v>158</v>
      </c>
    </row>
    <row r="52" spans="2:4" x14ac:dyDescent="0.3">
      <c r="B52" s="130" t="s">
        <v>161</v>
      </c>
      <c r="C52" s="130"/>
      <c r="D52" s="130"/>
    </row>
    <row r="53" spans="2:4" x14ac:dyDescent="0.3">
      <c r="B53" s="64" t="s">
        <v>162</v>
      </c>
    </row>
    <row r="54" spans="2:4" x14ac:dyDescent="0.3">
      <c r="B54" s="64" t="s">
        <v>172</v>
      </c>
    </row>
    <row r="55" spans="2:4" x14ac:dyDescent="0.3">
      <c r="B55" s="64" t="s">
        <v>188</v>
      </c>
    </row>
    <row r="56" spans="2:4" x14ac:dyDescent="0.3">
      <c r="B56" s="64" t="s">
        <v>158</v>
      </c>
    </row>
    <row r="74" spans="2:4" x14ac:dyDescent="0.3">
      <c r="B74" s="130" t="s">
        <v>163</v>
      </c>
      <c r="C74" s="130"/>
      <c r="D74" s="130"/>
    </row>
    <row r="75" spans="2:4" x14ac:dyDescent="0.3">
      <c r="B75" s="64" t="s">
        <v>165</v>
      </c>
    </row>
    <row r="76" spans="2:4" x14ac:dyDescent="0.3">
      <c r="B76" s="64" t="s">
        <v>170</v>
      </c>
    </row>
    <row r="77" spans="2:4" x14ac:dyDescent="0.3">
      <c r="B77" s="64" t="s">
        <v>190</v>
      </c>
    </row>
    <row r="78" spans="2:4" x14ac:dyDescent="0.3">
      <c r="B78" s="64" t="s">
        <v>158</v>
      </c>
    </row>
    <row r="94" spans="2:4" x14ac:dyDescent="0.3">
      <c r="B94" s="130" t="s">
        <v>166</v>
      </c>
      <c r="C94" s="130"/>
      <c r="D94" s="130"/>
    </row>
    <row r="95" spans="2:4" x14ac:dyDescent="0.3">
      <c r="B95" s="64" t="s">
        <v>162</v>
      </c>
    </row>
    <row r="96" spans="2:4" x14ac:dyDescent="0.3">
      <c r="B96" s="64" t="s">
        <v>167</v>
      </c>
    </row>
    <row r="97" spans="2:2" x14ac:dyDescent="0.3">
      <c r="B97" s="64" t="s">
        <v>171</v>
      </c>
    </row>
    <row r="98" spans="2:2" x14ac:dyDescent="0.3">
      <c r="B98" s="64" t="s">
        <v>189</v>
      </c>
    </row>
    <row r="99" spans="2:2" x14ac:dyDescent="0.3">
      <c r="B99" s="64" t="s">
        <v>158</v>
      </c>
    </row>
    <row r="116" spans="2:4" x14ac:dyDescent="0.3">
      <c r="B116" s="130" t="s">
        <v>168</v>
      </c>
      <c r="C116" s="130"/>
      <c r="D116" s="130"/>
    </row>
    <row r="117" spans="2:4" x14ac:dyDescent="0.3">
      <c r="B117" s="64" t="s">
        <v>169</v>
      </c>
    </row>
    <row r="118" spans="2:4" x14ac:dyDescent="0.3">
      <c r="B118" s="64" t="s">
        <v>186</v>
      </c>
    </row>
    <row r="119" spans="2:4" x14ac:dyDescent="0.3">
      <c r="B119" s="64" t="s">
        <v>158</v>
      </c>
    </row>
  </sheetData>
  <mergeCells count="7">
    <mergeCell ref="B116:D116"/>
    <mergeCell ref="B2:D2"/>
    <mergeCell ref="B18:D18"/>
    <mergeCell ref="B35:D35"/>
    <mergeCell ref="B52:D52"/>
    <mergeCell ref="B74:D74"/>
    <mergeCell ref="B94:D9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2A93-54C5-448C-BA13-80DBCCC277B8}">
  <sheetPr>
    <tabColor theme="5" tint="0.59999389629810485"/>
  </sheetPr>
  <dimension ref="B2:AE119"/>
  <sheetViews>
    <sheetView zoomScaleNormal="100" workbookViewId="0">
      <selection activeCell="L24" sqref="L24:R24"/>
    </sheetView>
  </sheetViews>
  <sheetFormatPr defaultColWidth="8.88671875" defaultRowHeight="15.6" x14ac:dyDescent="0.3"/>
  <cols>
    <col min="1" max="1" width="3.44140625" style="1" customWidth="1"/>
    <col min="2" max="2" width="21.88671875" style="1" bestFit="1" customWidth="1"/>
    <col min="3" max="3" width="11.109375" style="1" bestFit="1" customWidth="1"/>
    <col min="4" max="4" width="16.109375" style="1" bestFit="1" customWidth="1"/>
    <col min="5" max="5" width="11.44140625" style="1" bestFit="1" customWidth="1"/>
    <col min="6" max="6" width="7" style="1" bestFit="1" customWidth="1"/>
    <col min="7" max="7" width="7.5546875" style="1" customWidth="1"/>
    <col min="8" max="8" width="8.88671875" style="1"/>
    <col min="9" max="9" width="13.33203125" style="1" customWidth="1"/>
    <col min="10" max="10" width="22.6640625" style="1" bestFit="1" customWidth="1"/>
    <col min="11" max="11" width="11.6640625" style="1" bestFit="1" customWidth="1"/>
    <col min="12" max="12" width="32.21875" style="1" customWidth="1"/>
    <col min="13" max="13" width="10.5546875" style="1" customWidth="1"/>
    <col min="14" max="14" width="10.33203125" style="1" customWidth="1"/>
    <col min="15" max="17" width="8.88671875" style="1"/>
    <col min="18" max="18" width="12.109375" style="1" customWidth="1"/>
    <col min="19" max="16384" width="8.88671875" style="1"/>
  </cols>
  <sheetData>
    <row r="2" spans="2:19" x14ac:dyDescent="0.3">
      <c r="B2" s="130" t="s">
        <v>46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4" spans="2:19" s="64" customFormat="1" x14ac:dyDescent="0.3">
      <c r="B4" s="99" t="s">
        <v>277</v>
      </c>
      <c r="C4" s="64" t="s">
        <v>278</v>
      </c>
    </row>
    <row r="5" spans="2:19" s="64" customFormat="1" x14ac:dyDescent="0.3"/>
    <row r="6" spans="2:19" x14ac:dyDescent="0.3">
      <c r="B6" s="99" t="s">
        <v>279</v>
      </c>
      <c r="C6" s="1" t="s">
        <v>280</v>
      </c>
    </row>
    <row r="8" spans="2:19" x14ac:dyDescent="0.3">
      <c r="B8" s="100" t="s">
        <v>281</v>
      </c>
      <c r="C8" s="64"/>
      <c r="D8" s="64"/>
      <c r="E8" s="64"/>
      <c r="F8" s="64"/>
    </row>
    <row r="9" spans="2:19" x14ac:dyDescent="0.3">
      <c r="B9" s="2"/>
    </row>
    <row r="10" spans="2:19" x14ac:dyDescent="0.3">
      <c r="B10" s="205" t="s">
        <v>282</v>
      </c>
      <c r="C10" s="1" t="s">
        <v>283</v>
      </c>
    </row>
    <row r="11" spans="2:19" x14ac:dyDescent="0.3">
      <c r="B11" s="2" t="s">
        <v>284</v>
      </c>
      <c r="C11" s="1" t="s">
        <v>285</v>
      </c>
    </row>
    <row r="12" spans="2:19" x14ac:dyDescent="0.3">
      <c r="B12" s="198" t="s">
        <v>286</v>
      </c>
      <c r="C12" s="199" t="s">
        <v>363</v>
      </c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2:19" x14ac:dyDescent="0.3">
      <c r="B13" s="2" t="s">
        <v>287</v>
      </c>
      <c r="C13" s="1" t="s">
        <v>364</v>
      </c>
    </row>
    <row r="15" spans="2:19" x14ac:dyDescent="0.3">
      <c r="B15" s="130" t="s">
        <v>45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7" spans="2:31" x14ac:dyDescent="0.3">
      <c r="B17" s="133" t="s">
        <v>191</v>
      </c>
      <c r="C17" s="134"/>
      <c r="D17" s="134"/>
      <c r="E17" s="134"/>
      <c r="F17" s="134"/>
      <c r="G17" s="135"/>
    </row>
    <row r="19" spans="2:31" ht="15.6" customHeight="1" x14ac:dyDescent="0.3">
      <c r="B19" s="16" t="s">
        <v>0</v>
      </c>
      <c r="C19" s="16" t="s">
        <v>83</v>
      </c>
      <c r="D19" s="16" t="s">
        <v>82</v>
      </c>
      <c r="E19" s="16" t="s">
        <v>1</v>
      </c>
      <c r="F19" s="16" t="s">
        <v>2</v>
      </c>
      <c r="G19" s="16" t="s">
        <v>3</v>
      </c>
      <c r="I19" s="136" t="s">
        <v>177</v>
      </c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</row>
    <row r="20" spans="2:31" x14ac:dyDescent="0.3">
      <c r="B20" s="13">
        <v>329</v>
      </c>
      <c r="C20" s="13">
        <v>7</v>
      </c>
      <c r="D20" s="13">
        <v>853</v>
      </c>
      <c r="E20" s="13" t="s">
        <v>4</v>
      </c>
      <c r="F20" s="13" t="s">
        <v>5</v>
      </c>
      <c r="G20" s="14">
        <v>2000</v>
      </c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</row>
    <row r="21" spans="2:31" x14ac:dyDescent="0.3">
      <c r="B21" s="13">
        <v>503</v>
      </c>
      <c r="C21" s="13">
        <v>10</v>
      </c>
      <c r="D21" s="13">
        <v>883</v>
      </c>
      <c r="E21" s="13" t="s">
        <v>4</v>
      </c>
      <c r="F21" s="13" t="s">
        <v>6</v>
      </c>
      <c r="G21" s="14">
        <v>2000</v>
      </c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</row>
    <row r="22" spans="2:31" ht="14.4" customHeight="1" x14ac:dyDescent="0.3">
      <c r="B22" s="13">
        <v>505</v>
      </c>
      <c r="C22" s="13">
        <v>10</v>
      </c>
      <c r="D22" s="13">
        <v>822</v>
      </c>
      <c r="E22" s="13" t="s">
        <v>4</v>
      </c>
      <c r="F22" s="13" t="s">
        <v>5</v>
      </c>
      <c r="G22" s="14">
        <v>2000</v>
      </c>
      <c r="H22" s="64"/>
      <c r="I22" s="34" t="s">
        <v>365</v>
      </c>
      <c r="J22" s="64"/>
      <c r="K22" s="64"/>
      <c r="L22" s="64"/>
      <c r="N22" s="53" t="s">
        <v>289</v>
      </c>
      <c r="O22" s="93">
        <f>COUNT(C20:C99)</f>
        <v>80</v>
      </c>
      <c r="P22" s="64"/>
      <c r="Q22" s="206" t="s">
        <v>288</v>
      </c>
      <c r="R22" s="64"/>
      <c r="S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</row>
    <row r="23" spans="2:31" x14ac:dyDescent="0.3">
      <c r="B23" s="13">
        <v>466</v>
      </c>
      <c r="C23" s="13">
        <v>10</v>
      </c>
      <c r="D23" s="13">
        <v>865</v>
      </c>
      <c r="E23" s="13" t="s">
        <v>7</v>
      </c>
      <c r="F23" s="13" t="s">
        <v>5</v>
      </c>
      <c r="G23" s="14">
        <v>2000</v>
      </c>
      <c r="Q23" s="71" t="s">
        <v>366</v>
      </c>
    </row>
    <row r="24" spans="2:31" x14ac:dyDescent="0.3">
      <c r="B24" s="13">
        <v>359</v>
      </c>
      <c r="C24" s="13">
        <v>7</v>
      </c>
      <c r="D24" s="13">
        <v>751</v>
      </c>
      <c r="E24" s="13" t="s">
        <v>7</v>
      </c>
      <c r="F24" s="13" t="s">
        <v>6</v>
      </c>
      <c r="G24" s="14">
        <v>2000</v>
      </c>
      <c r="I24" s="39" t="s">
        <v>121</v>
      </c>
      <c r="J24" s="39" t="s">
        <v>122</v>
      </c>
      <c r="K24" s="39" t="s">
        <v>123</v>
      </c>
      <c r="L24" s="132" t="s">
        <v>124</v>
      </c>
      <c r="M24" s="132"/>
      <c r="N24" s="132"/>
      <c r="O24" s="132"/>
      <c r="P24" s="132"/>
      <c r="Q24" s="132"/>
      <c r="R24" s="132"/>
    </row>
    <row r="25" spans="2:31" x14ac:dyDescent="0.3">
      <c r="B25" s="13">
        <v>546</v>
      </c>
      <c r="C25" s="13">
        <v>8</v>
      </c>
      <c r="D25" s="13">
        <v>870</v>
      </c>
      <c r="E25" s="13" t="s">
        <v>4</v>
      </c>
      <c r="F25" s="13" t="s">
        <v>6</v>
      </c>
      <c r="G25" s="14">
        <v>2000</v>
      </c>
      <c r="I25" s="2" t="s">
        <v>290</v>
      </c>
      <c r="K25" s="55">
        <f>AVERAGE(C20:C99)</f>
        <v>7</v>
      </c>
      <c r="L25" s="1" t="s">
        <v>291</v>
      </c>
    </row>
    <row r="26" spans="2:31" x14ac:dyDescent="0.3">
      <c r="B26" s="13">
        <v>427</v>
      </c>
      <c r="C26" s="13">
        <v>5</v>
      </c>
      <c r="D26" s="13">
        <v>780</v>
      </c>
      <c r="E26" s="13" t="s">
        <v>7</v>
      </c>
      <c r="F26" s="13" t="s">
        <v>6</v>
      </c>
      <c r="G26" s="14">
        <v>2000</v>
      </c>
      <c r="I26" s="2" t="s">
        <v>292</v>
      </c>
      <c r="J26" s="1" t="s">
        <v>293</v>
      </c>
      <c r="K26" s="55">
        <f>_xlfn.MODE.SNGL(C20:C99)</f>
        <v>9</v>
      </c>
      <c r="L26" s="1" t="s">
        <v>294</v>
      </c>
      <c r="T26" s="131" t="s">
        <v>295</v>
      </c>
      <c r="U26" s="131"/>
      <c r="V26" s="131"/>
      <c r="W26" s="131"/>
    </row>
    <row r="27" spans="2:31" x14ac:dyDescent="0.3">
      <c r="B27" s="13">
        <v>474</v>
      </c>
      <c r="C27" s="13">
        <v>9</v>
      </c>
      <c r="D27" s="13">
        <v>857</v>
      </c>
      <c r="E27" s="13" t="s">
        <v>7</v>
      </c>
      <c r="F27" s="13" t="s">
        <v>6</v>
      </c>
      <c r="G27" s="14">
        <v>2000</v>
      </c>
      <c r="I27" s="2" t="s">
        <v>299</v>
      </c>
      <c r="J27" s="1" t="s">
        <v>300</v>
      </c>
      <c r="K27" s="55">
        <f>MEDIAN(C20:C99)</f>
        <v>7</v>
      </c>
      <c r="L27" s="1" t="s">
        <v>301</v>
      </c>
      <c r="T27" s="1" t="s">
        <v>296</v>
      </c>
      <c r="U27" s="53" t="s">
        <v>297</v>
      </c>
      <c r="W27" s="53" t="s">
        <v>298</v>
      </c>
    </row>
    <row r="28" spans="2:31" x14ac:dyDescent="0.3">
      <c r="B28" s="13">
        <v>382</v>
      </c>
      <c r="C28" s="13">
        <v>3</v>
      </c>
      <c r="D28" s="13">
        <v>818</v>
      </c>
      <c r="E28" s="13" t="s">
        <v>7</v>
      </c>
      <c r="F28" s="13" t="s">
        <v>6</v>
      </c>
      <c r="G28" s="14">
        <v>2000</v>
      </c>
      <c r="I28" s="2" t="s">
        <v>302</v>
      </c>
      <c r="J28" s="1" t="s">
        <v>296</v>
      </c>
      <c r="K28" s="55">
        <f>_xlfn.QUARTILE.EXC(C20:C99,1)</f>
        <v>5</v>
      </c>
      <c r="L28" s="1" t="s">
        <v>303</v>
      </c>
    </row>
    <row r="29" spans="2:31" x14ac:dyDescent="0.3">
      <c r="B29" s="13">
        <v>422</v>
      </c>
      <c r="C29" s="13">
        <v>8</v>
      </c>
      <c r="D29" s="13">
        <v>869</v>
      </c>
      <c r="E29" s="13" t="s">
        <v>7</v>
      </c>
      <c r="F29" s="13" t="s">
        <v>5</v>
      </c>
      <c r="G29" s="14">
        <v>2000</v>
      </c>
      <c r="I29" s="2" t="s">
        <v>304</v>
      </c>
      <c r="J29" s="1" t="s">
        <v>298</v>
      </c>
      <c r="K29" s="55">
        <f>_xlfn.QUARTILE.EXC(C20:C99,3)</f>
        <v>9</v>
      </c>
      <c r="L29" s="1" t="s">
        <v>305</v>
      </c>
      <c r="T29" s="51"/>
      <c r="U29" s="51"/>
      <c r="V29" s="51"/>
      <c r="W29" s="51"/>
    </row>
    <row r="30" spans="2:31" x14ac:dyDescent="0.3">
      <c r="B30" s="13">
        <v>433</v>
      </c>
      <c r="C30" s="13">
        <v>9</v>
      </c>
      <c r="D30" s="13">
        <v>848</v>
      </c>
      <c r="E30" s="13" t="s">
        <v>4</v>
      </c>
      <c r="F30" s="13" t="s">
        <v>5</v>
      </c>
      <c r="G30" s="14">
        <v>2018</v>
      </c>
      <c r="I30" s="2" t="s">
        <v>306</v>
      </c>
      <c r="K30" s="55">
        <f>_xlfn.STDEV.P(C20:C99)</f>
        <v>2.734044622898463</v>
      </c>
      <c r="L30" s="1" t="s">
        <v>307</v>
      </c>
      <c r="T30" s="52">
        <v>0.25</v>
      </c>
      <c r="U30" s="52">
        <v>0.25</v>
      </c>
      <c r="V30" s="52">
        <v>0.25</v>
      </c>
      <c r="W30" s="58">
        <v>0.25</v>
      </c>
    </row>
    <row r="31" spans="2:31" x14ac:dyDescent="0.3">
      <c r="B31" s="13">
        <v>474</v>
      </c>
      <c r="C31" s="13">
        <v>10</v>
      </c>
      <c r="D31" s="13">
        <v>845</v>
      </c>
      <c r="E31" s="13" t="s">
        <v>7</v>
      </c>
      <c r="F31" s="13" t="s">
        <v>5</v>
      </c>
      <c r="G31" s="14">
        <v>2018</v>
      </c>
      <c r="I31" s="50" t="s">
        <v>308</v>
      </c>
      <c r="J31" s="1" t="s">
        <v>309</v>
      </c>
      <c r="K31" s="57">
        <f>K30/K25</f>
        <v>0.390577803271209</v>
      </c>
      <c r="L31" s="1" t="s">
        <v>310</v>
      </c>
    </row>
    <row r="32" spans="2:31" x14ac:dyDescent="0.3">
      <c r="B32" s="13">
        <v>558</v>
      </c>
      <c r="C32" s="13">
        <v>10</v>
      </c>
      <c r="D32" s="13">
        <v>885</v>
      </c>
      <c r="E32" s="13" t="s">
        <v>7</v>
      </c>
      <c r="F32" s="13" t="s">
        <v>5</v>
      </c>
      <c r="G32" s="14">
        <v>2018</v>
      </c>
      <c r="K32" s="54"/>
      <c r="L32" s="59" t="s">
        <v>311</v>
      </c>
    </row>
    <row r="33" spans="2:22" x14ac:dyDescent="0.3">
      <c r="B33" s="13">
        <v>561</v>
      </c>
      <c r="C33" s="13">
        <v>12</v>
      </c>
      <c r="D33" s="13">
        <v>838</v>
      </c>
      <c r="E33" s="13" t="s">
        <v>4</v>
      </c>
      <c r="F33" s="13" t="s">
        <v>8</v>
      </c>
      <c r="G33" s="14">
        <v>2018</v>
      </c>
    </row>
    <row r="34" spans="2:22" x14ac:dyDescent="0.3">
      <c r="B34" s="13">
        <v>357</v>
      </c>
      <c r="C34" s="13">
        <v>8</v>
      </c>
      <c r="D34" s="13">
        <v>760</v>
      </c>
      <c r="E34" s="13" t="s">
        <v>4</v>
      </c>
      <c r="F34" s="13" t="s">
        <v>5</v>
      </c>
      <c r="G34" s="14">
        <v>2018</v>
      </c>
      <c r="I34" s="49"/>
    </row>
    <row r="35" spans="2:22" x14ac:dyDescent="0.3">
      <c r="B35" s="13">
        <v>329</v>
      </c>
      <c r="C35" s="13">
        <v>3</v>
      </c>
      <c r="D35" s="13">
        <v>741</v>
      </c>
      <c r="E35" s="13" t="s">
        <v>4</v>
      </c>
      <c r="F35" s="13" t="s">
        <v>5</v>
      </c>
      <c r="G35" s="14">
        <v>2018</v>
      </c>
      <c r="I35" s="50" t="s">
        <v>312</v>
      </c>
      <c r="K35" s="56">
        <f>(K25-K26)/K30</f>
        <v>-0.7315169559594551</v>
      </c>
      <c r="L35" s="1" t="s">
        <v>317</v>
      </c>
    </row>
    <row r="36" spans="2:22" x14ac:dyDescent="0.3">
      <c r="B36" s="13">
        <v>497</v>
      </c>
      <c r="C36" s="13">
        <v>10</v>
      </c>
      <c r="D36" s="13">
        <v>859</v>
      </c>
      <c r="E36" s="13" t="s">
        <v>7</v>
      </c>
      <c r="F36" s="13" t="s">
        <v>5</v>
      </c>
      <c r="G36" s="14">
        <v>2018</v>
      </c>
      <c r="I36" s="49"/>
    </row>
    <row r="37" spans="2:22" x14ac:dyDescent="0.3">
      <c r="B37" s="13">
        <v>459</v>
      </c>
      <c r="C37" s="13">
        <v>8</v>
      </c>
      <c r="D37" s="13">
        <v>826</v>
      </c>
      <c r="E37" s="13" t="s">
        <v>7</v>
      </c>
      <c r="F37" s="13" t="s">
        <v>6</v>
      </c>
      <c r="G37" s="14">
        <v>2018</v>
      </c>
      <c r="I37" s="49"/>
    </row>
    <row r="38" spans="2:22" x14ac:dyDescent="0.3">
      <c r="B38" s="13">
        <v>355</v>
      </c>
      <c r="C38" s="13">
        <v>3</v>
      </c>
      <c r="D38" s="13">
        <v>806</v>
      </c>
      <c r="E38" s="13" t="s">
        <v>7</v>
      </c>
      <c r="F38" s="13" t="s">
        <v>5</v>
      </c>
      <c r="G38" s="14">
        <v>2018</v>
      </c>
      <c r="I38" s="49"/>
    </row>
    <row r="39" spans="2:22" x14ac:dyDescent="0.3">
      <c r="B39" s="13">
        <v>489</v>
      </c>
      <c r="C39" s="13">
        <v>9</v>
      </c>
      <c r="D39" s="13">
        <v>858</v>
      </c>
      <c r="E39" s="13" t="s">
        <v>4</v>
      </c>
      <c r="F39" s="13" t="s">
        <v>5</v>
      </c>
      <c r="G39" s="14">
        <v>2018</v>
      </c>
      <c r="I39" s="207" t="s">
        <v>313</v>
      </c>
      <c r="K39" s="34" t="s">
        <v>314</v>
      </c>
      <c r="N39" s="34" t="s">
        <v>362</v>
      </c>
    </row>
    <row r="40" spans="2:22" x14ac:dyDescent="0.3">
      <c r="B40" s="13">
        <v>436</v>
      </c>
      <c r="C40" s="13">
        <v>2</v>
      </c>
      <c r="D40" s="13">
        <v>785</v>
      </c>
      <c r="E40" s="13" t="s">
        <v>7</v>
      </c>
      <c r="F40" s="13" t="s">
        <v>5</v>
      </c>
      <c r="G40" s="14">
        <v>2000</v>
      </c>
      <c r="K40" s="1" t="s">
        <v>315</v>
      </c>
      <c r="N40" s="1" t="s">
        <v>316</v>
      </c>
    </row>
    <row r="41" spans="2:22" x14ac:dyDescent="0.3">
      <c r="B41" s="13">
        <v>455</v>
      </c>
      <c r="C41" s="13">
        <v>7</v>
      </c>
      <c r="D41" s="13">
        <v>828</v>
      </c>
      <c r="E41" s="13" t="s">
        <v>4</v>
      </c>
      <c r="F41" s="13" t="s">
        <v>5</v>
      </c>
      <c r="G41" s="14">
        <v>2000</v>
      </c>
    </row>
    <row r="42" spans="2:22" x14ac:dyDescent="0.3">
      <c r="B42" s="13">
        <v>514</v>
      </c>
      <c r="C42" s="13">
        <v>11</v>
      </c>
      <c r="D42" s="13">
        <v>980</v>
      </c>
      <c r="E42" s="13" t="s">
        <v>7</v>
      </c>
      <c r="F42" s="13" t="s">
        <v>5</v>
      </c>
      <c r="G42" s="14">
        <v>2000</v>
      </c>
    </row>
    <row r="43" spans="2:22" x14ac:dyDescent="0.3">
      <c r="B43" s="13">
        <v>503</v>
      </c>
      <c r="C43" s="13">
        <v>8</v>
      </c>
      <c r="D43" s="13">
        <v>857</v>
      </c>
      <c r="E43" s="13" t="s">
        <v>4</v>
      </c>
      <c r="F43" s="13" t="s">
        <v>5</v>
      </c>
      <c r="G43" s="14">
        <v>2000</v>
      </c>
    </row>
    <row r="44" spans="2:22" x14ac:dyDescent="0.3">
      <c r="B44" s="13">
        <v>380</v>
      </c>
      <c r="C44" s="13">
        <v>9</v>
      </c>
      <c r="D44" s="13">
        <v>803</v>
      </c>
      <c r="E44" s="13" t="s">
        <v>4</v>
      </c>
      <c r="F44" s="13" t="s">
        <v>6</v>
      </c>
      <c r="G44" s="14">
        <v>2000</v>
      </c>
    </row>
    <row r="45" spans="2:22" x14ac:dyDescent="0.3">
      <c r="B45" s="13">
        <v>432</v>
      </c>
      <c r="C45" s="13">
        <v>6</v>
      </c>
      <c r="D45" s="13">
        <v>819</v>
      </c>
      <c r="E45" s="13" t="s">
        <v>4</v>
      </c>
      <c r="F45" s="13" t="s">
        <v>5</v>
      </c>
      <c r="G45" s="14">
        <v>2000</v>
      </c>
    </row>
    <row r="46" spans="2:22" ht="15.6" customHeight="1" x14ac:dyDescent="0.3">
      <c r="B46" s="13">
        <v>478</v>
      </c>
      <c r="C46" s="13">
        <v>6</v>
      </c>
      <c r="D46" s="13">
        <v>821</v>
      </c>
      <c r="E46" s="13" t="s">
        <v>4</v>
      </c>
      <c r="F46" s="13" t="s">
        <v>5</v>
      </c>
      <c r="G46" s="14">
        <v>2000</v>
      </c>
    </row>
    <row r="47" spans="2:22" x14ac:dyDescent="0.3">
      <c r="B47" s="13">
        <v>406</v>
      </c>
      <c r="C47" s="13">
        <v>3</v>
      </c>
      <c r="D47" s="13">
        <v>798</v>
      </c>
      <c r="E47" s="13" t="s">
        <v>7</v>
      </c>
      <c r="F47" s="13" t="s">
        <v>6</v>
      </c>
      <c r="G47" s="14">
        <v>2000</v>
      </c>
    </row>
    <row r="48" spans="2:22" ht="15.6" customHeight="1" x14ac:dyDescent="0.3">
      <c r="B48" s="13">
        <v>471</v>
      </c>
      <c r="C48" s="13">
        <v>9</v>
      </c>
      <c r="D48" s="13">
        <v>815</v>
      </c>
      <c r="E48" s="13" t="s">
        <v>4</v>
      </c>
      <c r="F48" s="13" t="s">
        <v>6</v>
      </c>
      <c r="G48" s="14">
        <v>2000</v>
      </c>
      <c r="I48" s="205" t="s">
        <v>318</v>
      </c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2:23" x14ac:dyDescent="0.3">
      <c r="B49" s="13">
        <v>444</v>
      </c>
      <c r="C49" s="13">
        <v>2</v>
      </c>
      <c r="D49" s="13">
        <v>757</v>
      </c>
      <c r="E49" s="13" t="s">
        <v>4</v>
      </c>
      <c r="F49" s="13" t="s">
        <v>6</v>
      </c>
      <c r="G49" s="14">
        <v>2000</v>
      </c>
      <c r="I49" s="34"/>
    </row>
    <row r="50" spans="2:23" x14ac:dyDescent="0.3">
      <c r="B50" s="13">
        <v>493</v>
      </c>
      <c r="C50" s="13">
        <v>10</v>
      </c>
      <c r="D50" s="13">
        <v>1008</v>
      </c>
      <c r="E50" s="13" t="s">
        <v>4</v>
      </c>
      <c r="F50" s="13" t="s">
        <v>5</v>
      </c>
      <c r="G50" s="14">
        <v>2018</v>
      </c>
      <c r="I50" s="34" t="s">
        <v>319</v>
      </c>
    </row>
    <row r="51" spans="2:23" x14ac:dyDescent="0.3">
      <c r="B51" s="13">
        <v>452</v>
      </c>
      <c r="C51" s="13">
        <v>9</v>
      </c>
      <c r="D51" s="13">
        <v>831</v>
      </c>
      <c r="E51" s="13" t="s">
        <v>4</v>
      </c>
      <c r="F51" s="13" t="s">
        <v>6</v>
      </c>
      <c r="G51" s="14">
        <v>2018</v>
      </c>
      <c r="I51" s="49"/>
    </row>
    <row r="52" spans="2:23" x14ac:dyDescent="0.3">
      <c r="B52" s="13">
        <v>461</v>
      </c>
      <c r="C52" s="13">
        <v>6</v>
      </c>
      <c r="D52" s="13">
        <v>849</v>
      </c>
      <c r="E52" s="13" t="s">
        <v>4</v>
      </c>
      <c r="F52" s="13" t="s">
        <v>5</v>
      </c>
      <c r="G52" s="14">
        <v>2018</v>
      </c>
      <c r="I52" s="194" t="s">
        <v>9</v>
      </c>
      <c r="J52" t="s">
        <v>84</v>
      </c>
      <c r="K52" s="60"/>
    </row>
    <row r="53" spans="2:23" x14ac:dyDescent="0.3">
      <c r="B53" s="13">
        <v>496</v>
      </c>
      <c r="C53" s="13">
        <v>8</v>
      </c>
      <c r="D53" s="13">
        <v>839</v>
      </c>
      <c r="E53" s="13" t="s">
        <v>4</v>
      </c>
      <c r="F53" s="13" t="s">
        <v>8</v>
      </c>
      <c r="G53" s="14">
        <v>2018</v>
      </c>
      <c r="I53" s="195">
        <v>1</v>
      </c>
      <c r="J53" s="196">
        <v>1</v>
      </c>
      <c r="K53" s="60"/>
    </row>
    <row r="54" spans="2:23" x14ac:dyDescent="0.3">
      <c r="B54" s="13">
        <v>469</v>
      </c>
      <c r="C54" s="13">
        <v>8</v>
      </c>
      <c r="D54" s="13">
        <v>812</v>
      </c>
      <c r="E54" s="13" t="s">
        <v>4</v>
      </c>
      <c r="F54" s="13" t="s">
        <v>5</v>
      </c>
      <c r="G54" s="14">
        <v>2018</v>
      </c>
      <c r="I54" s="195">
        <v>2</v>
      </c>
      <c r="J54" s="196">
        <v>5</v>
      </c>
      <c r="K54" s="60"/>
    </row>
    <row r="55" spans="2:23" x14ac:dyDescent="0.3">
      <c r="B55" s="13">
        <v>442</v>
      </c>
      <c r="C55" s="13">
        <v>9</v>
      </c>
      <c r="D55" s="13">
        <v>809</v>
      </c>
      <c r="E55" s="13" t="s">
        <v>4</v>
      </c>
      <c r="F55" s="13" t="s">
        <v>6</v>
      </c>
      <c r="G55" s="14">
        <v>2018</v>
      </c>
      <c r="I55" s="195">
        <v>3</v>
      </c>
      <c r="J55" s="196">
        <v>4</v>
      </c>
      <c r="K55" s="60"/>
      <c r="M55" s="71" t="s">
        <v>192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2:23" x14ac:dyDescent="0.3">
      <c r="B56" s="13">
        <v>414</v>
      </c>
      <c r="C56" s="13">
        <v>4</v>
      </c>
      <c r="D56" s="13">
        <v>864</v>
      </c>
      <c r="E56" s="13" t="s">
        <v>7</v>
      </c>
      <c r="F56" s="13" t="s">
        <v>6</v>
      </c>
      <c r="G56" s="14">
        <v>2018</v>
      </c>
      <c r="I56" s="195">
        <v>4</v>
      </c>
      <c r="J56" s="196">
        <v>8</v>
      </c>
      <c r="K56" s="60"/>
      <c r="M56" s="21" t="s">
        <v>194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2:23" x14ac:dyDescent="0.3">
      <c r="B57" s="13">
        <v>459</v>
      </c>
      <c r="C57" s="13">
        <v>11</v>
      </c>
      <c r="D57" s="13">
        <v>859</v>
      </c>
      <c r="E57" s="13" t="s">
        <v>4</v>
      </c>
      <c r="F57" s="13" t="s">
        <v>8</v>
      </c>
      <c r="G57" s="14">
        <v>2018</v>
      </c>
      <c r="I57" s="195">
        <v>5</v>
      </c>
      <c r="J57" s="196">
        <v>4</v>
      </c>
      <c r="K57" s="60"/>
      <c r="M57" s="21" t="s">
        <v>125</v>
      </c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2:23" x14ac:dyDescent="0.3">
      <c r="B58" s="13">
        <v>457</v>
      </c>
      <c r="C58" s="13">
        <v>2</v>
      </c>
      <c r="D58" s="13">
        <v>815</v>
      </c>
      <c r="E58" s="13" t="s">
        <v>4</v>
      </c>
      <c r="F58" s="13" t="s">
        <v>8</v>
      </c>
      <c r="G58" s="14">
        <v>2018</v>
      </c>
      <c r="I58" s="195">
        <v>6</v>
      </c>
      <c r="J58" s="196">
        <v>11</v>
      </c>
      <c r="K58" s="60"/>
      <c r="M58" s="71" t="s">
        <v>193</v>
      </c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2:23" x14ac:dyDescent="0.3">
      <c r="B59" s="13">
        <v>462</v>
      </c>
      <c r="C59" s="13">
        <v>6</v>
      </c>
      <c r="D59" s="13">
        <v>799</v>
      </c>
      <c r="E59" s="13" t="s">
        <v>4</v>
      </c>
      <c r="F59" s="13" t="s">
        <v>6</v>
      </c>
      <c r="G59" s="14">
        <v>2018</v>
      </c>
      <c r="I59" s="195">
        <v>7</v>
      </c>
      <c r="J59" s="196">
        <v>9</v>
      </c>
      <c r="K59" s="60"/>
      <c r="M59" s="71" t="s">
        <v>196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2:23" x14ac:dyDescent="0.3">
      <c r="B60" s="13">
        <v>570</v>
      </c>
      <c r="C60" s="13">
        <v>9</v>
      </c>
      <c r="D60" s="13">
        <v>844</v>
      </c>
      <c r="E60" s="13" t="s">
        <v>4</v>
      </c>
      <c r="F60" s="13" t="s">
        <v>8</v>
      </c>
      <c r="G60" s="14">
        <v>2000</v>
      </c>
      <c r="I60" s="195">
        <v>8</v>
      </c>
      <c r="J60" s="196">
        <v>10</v>
      </c>
      <c r="K60" s="60"/>
      <c r="M60" s="71" t="s">
        <v>195</v>
      </c>
    </row>
    <row r="61" spans="2:23" x14ac:dyDescent="0.3">
      <c r="B61" s="13">
        <v>439</v>
      </c>
      <c r="C61" s="13">
        <v>9</v>
      </c>
      <c r="D61" s="13">
        <v>832</v>
      </c>
      <c r="E61" s="13" t="s">
        <v>7</v>
      </c>
      <c r="F61" s="13" t="s">
        <v>5</v>
      </c>
      <c r="G61" s="14">
        <v>2000</v>
      </c>
      <c r="I61" s="195">
        <v>9</v>
      </c>
      <c r="J61" s="196">
        <v>13</v>
      </c>
      <c r="K61" s="60"/>
    </row>
    <row r="62" spans="2:23" x14ac:dyDescent="0.3">
      <c r="B62" s="13">
        <v>369</v>
      </c>
      <c r="C62" s="13">
        <v>5</v>
      </c>
      <c r="D62" s="13">
        <v>842</v>
      </c>
      <c r="E62" s="13" t="s">
        <v>7</v>
      </c>
      <c r="F62" s="13" t="s">
        <v>5</v>
      </c>
      <c r="G62" s="14">
        <v>2000</v>
      </c>
      <c r="I62" s="195">
        <v>10</v>
      </c>
      <c r="J62" s="196">
        <v>10</v>
      </c>
      <c r="K62" s="60"/>
      <c r="M62" s="21" t="s">
        <v>126</v>
      </c>
    </row>
    <row r="63" spans="2:23" x14ac:dyDescent="0.3">
      <c r="B63" s="13">
        <v>390</v>
      </c>
      <c r="C63" s="13">
        <v>2</v>
      </c>
      <c r="D63" s="13">
        <v>792</v>
      </c>
      <c r="E63" s="13" t="s">
        <v>4</v>
      </c>
      <c r="F63" s="13" t="s">
        <v>5</v>
      </c>
      <c r="G63" s="14">
        <v>2000</v>
      </c>
      <c r="I63" s="195">
        <v>11</v>
      </c>
      <c r="J63" s="196">
        <v>3</v>
      </c>
      <c r="K63" s="60"/>
    </row>
    <row r="64" spans="2:23" x14ac:dyDescent="0.3">
      <c r="B64" s="13">
        <v>469</v>
      </c>
      <c r="C64" s="13">
        <v>9</v>
      </c>
      <c r="D64" s="13">
        <v>775</v>
      </c>
      <c r="E64" s="13" t="s">
        <v>7</v>
      </c>
      <c r="F64" s="13" t="s">
        <v>6</v>
      </c>
      <c r="G64" s="14">
        <v>2000</v>
      </c>
      <c r="I64" s="195">
        <v>12</v>
      </c>
      <c r="J64" s="196">
        <v>1</v>
      </c>
      <c r="K64" s="60"/>
    </row>
    <row r="65" spans="2:12" x14ac:dyDescent="0.3">
      <c r="B65" s="13">
        <v>381</v>
      </c>
      <c r="C65" s="13">
        <v>9</v>
      </c>
      <c r="D65" s="13">
        <v>882</v>
      </c>
      <c r="E65" s="13" t="s">
        <v>4</v>
      </c>
      <c r="F65" s="13" t="s">
        <v>5</v>
      </c>
      <c r="G65" s="14">
        <v>2000</v>
      </c>
      <c r="I65" s="195">
        <v>14</v>
      </c>
      <c r="J65" s="196">
        <v>1</v>
      </c>
      <c r="K65" s="60"/>
    </row>
    <row r="66" spans="2:12" x14ac:dyDescent="0.3">
      <c r="B66" s="13">
        <v>501</v>
      </c>
      <c r="C66" s="13">
        <v>7</v>
      </c>
      <c r="D66" s="13">
        <v>874</v>
      </c>
      <c r="E66" s="13" t="s">
        <v>4</v>
      </c>
      <c r="F66" s="13" t="s">
        <v>5</v>
      </c>
      <c r="G66" s="14">
        <v>2000</v>
      </c>
      <c r="I66" s="195" t="s">
        <v>10</v>
      </c>
      <c r="J66" s="196">
        <v>80</v>
      </c>
      <c r="K66" s="60"/>
    </row>
    <row r="67" spans="2:12" x14ac:dyDescent="0.3">
      <c r="B67" s="13">
        <v>432</v>
      </c>
      <c r="C67" s="13">
        <v>6</v>
      </c>
      <c r="D67" s="13">
        <v>837</v>
      </c>
      <c r="E67" s="13" t="s">
        <v>7</v>
      </c>
      <c r="F67" s="13" t="s">
        <v>6</v>
      </c>
      <c r="G67" s="14">
        <v>2000</v>
      </c>
      <c r="I67" s="60"/>
      <c r="J67" s="60"/>
      <c r="K67" s="60"/>
    </row>
    <row r="68" spans="2:12" x14ac:dyDescent="0.3">
      <c r="B68" s="13">
        <v>392</v>
      </c>
      <c r="C68" s="13">
        <v>5</v>
      </c>
      <c r="D68" s="13">
        <v>774</v>
      </c>
      <c r="E68" s="13" t="s">
        <v>4</v>
      </c>
      <c r="F68" s="13" t="s">
        <v>5</v>
      </c>
      <c r="G68" s="14">
        <v>2000</v>
      </c>
      <c r="I68" s="60"/>
      <c r="J68" s="60"/>
      <c r="K68" s="60"/>
    </row>
    <row r="69" spans="2:12" x14ac:dyDescent="0.3">
      <c r="B69" s="13">
        <v>441</v>
      </c>
      <c r="C69" s="13">
        <v>1</v>
      </c>
      <c r="D69" s="13">
        <v>823</v>
      </c>
      <c r="E69" s="13" t="s">
        <v>4</v>
      </c>
      <c r="F69" s="13" t="s">
        <v>5</v>
      </c>
      <c r="G69" s="14">
        <v>2000</v>
      </c>
      <c r="I69" s="60"/>
      <c r="J69" s="60"/>
      <c r="K69" s="60"/>
    </row>
    <row r="70" spans="2:12" x14ac:dyDescent="0.3">
      <c r="B70" s="13">
        <v>448</v>
      </c>
      <c r="C70" s="13">
        <v>8</v>
      </c>
      <c r="D70" s="13">
        <v>790</v>
      </c>
      <c r="E70" s="13" t="s">
        <v>4</v>
      </c>
      <c r="F70" s="13" t="s">
        <v>6</v>
      </c>
      <c r="G70" s="14">
        <v>2018</v>
      </c>
      <c r="I70" s="64"/>
      <c r="J70" s="64"/>
      <c r="K70" s="64"/>
    </row>
    <row r="71" spans="2:12" x14ac:dyDescent="0.3">
      <c r="B71" s="13">
        <v>468</v>
      </c>
      <c r="C71" s="13">
        <v>4</v>
      </c>
      <c r="D71" s="13">
        <v>800</v>
      </c>
      <c r="E71" s="13" t="s">
        <v>4</v>
      </c>
      <c r="F71" s="13" t="s">
        <v>6</v>
      </c>
      <c r="G71" s="14">
        <v>2018</v>
      </c>
    </row>
    <row r="72" spans="2:12" x14ac:dyDescent="0.3">
      <c r="B72" s="13">
        <v>467</v>
      </c>
      <c r="C72" s="13">
        <v>7</v>
      </c>
      <c r="D72" s="13">
        <v>827</v>
      </c>
      <c r="E72" s="13" t="s">
        <v>7</v>
      </c>
      <c r="F72" s="13" t="s">
        <v>8</v>
      </c>
      <c r="G72" s="14">
        <v>2018</v>
      </c>
      <c r="I72" s="17" t="s">
        <v>9</v>
      </c>
      <c r="J72" s="1" t="s">
        <v>84</v>
      </c>
      <c r="K72" s="200"/>
      <c r="L72" s="201" t="s">
        <v>216</v>
      </c>
    </row>
    <row r="73" spans="2:12" x14ac:dyDescent="0.3">
      <c r="B73" s="13">
        <v>478</v>
      </c>
      <c r="C73" s="13">
        <v>6</v>
      </c>
      <c r="D73" s="13">
        <v>830</v>
      </c>
      <c r="E73" s="13" t="s">
        <v>4</v>
      </c>
      <c r="F73" s="13" t="s">
        <v>6</v>
      </c>
      <c r="G73" s="14">
        <v>2018</v>
      </c>
      <c r="I73" s="1">
        <v>1</v>
      </c>
      <c r="J73" s="1">
        <v>1</v>
      </c>
      <c r="L73" s="71" t="s">
        <v>175</v>
      </c>
    </row>
    <row r="74" spans="2:12" x14ac:dyDescent="0.3">
      <c r="B74" s="13">
        <v>515</v>
      </c>
      <c r="C74" s="13">
        <v>14</v>
      </c>
      <c r="D74" s="13">
        <v>895</v>
      </c>
      <c r="E74" s="13" t="s">
        <v>4</v>
      </c>
      <c r="F74" s="13" t="s">
        <v>6</v>
      </c>
      <c r="G74" s="14">
        <v>2018</v>
      </c>
      <c r="I74" s="1">
        <v>2</v>
      </c>
      <c r="J74" s="1">
        <v>5</v>
      </c>
      <c r="L74" s="71" t="s">
        <v>197</v>
      </c>
    </row>
    <row r="75" spans="2:12" x14ac:dyDescent="0.3">
      <c r="B75" s="13">
        <v>411</v>
      </c>
      <c r="C75" s="13">
        <v>6</v>
      </c>
      <c r="D75" s="13">
        <v>804</v>
      </c>
      <c r="E75" s="13" t="s">
        <v>7</v>
      </c>
      <c r="F75" s="13" t="s">
        <v>5</v>
      </c>
      <c r="G75" s="14">
        <v>2018</v>
      </c>
      <c r="I75" s="1">
        <v>3</v>
      </c>
      <c r="J75" s="1">
        <v>4</v>
      </c>
      <c r="L75" s="71" t="s">
        <v>198</v>
      </c>
    </row>
    <row r="76" spans="2:12" x14ac:dyDescent="0.3">
      <c r="B76" s="13">
        <v>504</v>
      </c>
      <c r="C76" s="13">
        <v>8</v>
      </c>
      <c r="D76" s="13">
        <v>866</v>
      </c>
      <c r="E76" s="13" t="s">
        <v>7</v>
      </c>
      <c r="F76" s="13" t="s">
        <v>8</v>
      </c>
      <c r="G76" s="14">
        <v>2018</v>
      </c>
      <c r="I76" s="1">
        <v>4</v>
      </c>
      <c r="J76" s="1">
        <v>8</v>
      </c>
    </row>
    <row r="77" spans="2:12" x14ac:dyDescent="0.3">
      <c r="B77" s="13">
        <v>504</v>
      </c>
      <c r="C77" s="13">
        <v>9</v>
      </c>
      <c r="D77" s="13">
        <v>842</v>
      </c>
      <c r="E77" s="13" t="s">
        <v>4</v>
      </c>
      <c r="F77" s="13" t="s">
        <v>5</v>
      </c>
      <c r="G77" s="14">
        <v>2018</v>
      </c>
      <c r="I77" s="1">
        <v>5</v>
      </c>
      <c r="J77" s="1">
        <v>4</v>
      </c>
    </row>
    <row r="78" spans="2:12" x14ac:dyDescent="0.3">
      <c r="B78" s="13">
        <v>392</v>
      </c>
      <c r="C78" s="13">
        <v>8</v>
      </c>
      <c r="D78" s="13">
        <v>851</v>
      </c>
      <c r="E78" s="13" t="s">
        <v>4</v>
      </c>
      <c r="F78" s="13" t="s">
        <v>5</v>
      </c>
      <c r="G78" s="14">
        <v>2018</v>
      </c>
      <c r="I78" s="1">
        <v>6</v>
      </c>
      <c r="J78" s="1">
        <v>11</v>
      </c>
    </row>
    <row r="79" spans="2:12" x14ac:dyDescent="0.3">
      <c r="B79" s="13">
        <v>423</v>
      </c>
      <c r="C79" s="13">
        <v>10</v>
      </c>
      <c r="D79" s="13">
        <v>835</v>
      </c>
      <c r="E79" s="13" t="s">
        <v>4</v>
      </c>
      <c r="F79" s="13" t="s">
        <v>5</v>
      </c>
      <c r="G79" s="14">
        <v>2018</v>
      </c>
      <c r="I79" s="1">
        <v>7</v>
      </c>
      <c r="J79" s="1">
        <v>9</v>
      </c>
    </row>
    <row r="80" spans="2:12" x14ac:dyDescent="0.3">
      <c r="B80" s="13">
        <v>410</v>
      </c>
      <c r="C80" s="13">
        <v>7</v>
      </c>
      <c r="D80" s="13">
        <v>866</v>
      </c>
      <c r="E80" s="13" t="s">
        <v>4</v>
      </c>
      <c r="F80" s="13" t="s">
        <v>5</v>
      </c>
      <c r="G80" s="14">
        <v>2000</v>
      </c>
      <c r="I80" s="1">
        <v>8</v>
      </c>
      <c r="J80" s="1">
        <v>10</v>
      </c>
    </row>
    <row r="81" spans="2:22" x14ac:dyDescent="0.3">
      <c r="B81" s="13">
        <v>529</v>
      </c>
      <c r="C81" s="13">
        <v>4</v>
      </c>
      <c r="D81" s="13">
        <v>846</v>
      </c>
      <c r="E81" s="13" t="s">
        <v>7</v>
      </c>
      <c r="F81" s="13" t="s">
        <v>5</v>
      </c>
      <c r="G81" s="14">
        <v>2000</v>
      </c>
      <c r="I81" s="1">
        <v>9</v>
      </c>
      <c r="J81" s="1">
        <v>13</v>
      </c>
    </row>
    <row r="82" spans="2:22" x14ac:dyDescent="0.3">
      <c r="B82" s="13">
        <v>477</v>
      </c>
      <c r="C82" s="13">
        <v>2</v>
      </c>
      <c r="D82" s="13">
        <v>802</v>
      </c>
      <c r="E82" s="13" t="s">
        <v>4</v>
      </c>
      <c r="F82" s="13" t="s">
        <v>5</v>
      </c>
      <c r="G82" s="14">
        <v>2000</v>
      </c>
      <c r="I82" s="1">
        <v>10</v>
      </c>
      <c r="J82" s="1">
        <v>10</v>
      </c>
    </row>
    <row r="83" spans="2:22" x14ac:dyDescent="0.3">
      <c r="B83" s="13">
        <v>540</v>
      </c>
      <c r="C83" s="13">
        <v>11</v>
      </c>
      <c r="D83" s="13">
        <v>847</v>
      </c>
      <c r="E83" s="13" t="s">
        <v>4</v>
      </c>
      <c r="F83" s="13" t="s">
        <v>8</v>
      </c>
      <c r="G83" s="14">
        <v>2000</v>
      </c>
      <c r="I83" s="1">
        <v>11</v>
      </c>
      <c r="J83" s="1">
        <v>3</v>
      </c>
    </row>
    <row r="84" spans="2:22" x14ac:dyDescent="0.3">
      <c r="B84" s="13">
        <v>450</v>
      </c>
      <c r="C84" s="13">
        <v>6</v>
      </c>
      <c r="D84" s="13">
        <v>856</v>
      </c>
      <c r="E84" s="13" t="s">
        <v>4</v>
      </c>
      <c r="F84" s="13" t="s">
        <v>5</v>
      </c>
      <c r="G84" s="14">
        <v>2000</v>
      </c>
      <c r="I84" s="1">
        <v>12</v>
      </c>
      <c r="J84" s="1">
        <v>1</v>
      </c>
    </row>
    <row r="85" spans="2:22" x14ac:dyDescent="0.3">
      <c r="B85" s="13">
        <v>390</v>
      </c>
      <c r="C85" s="13">
        <v>5</v>
      </c>
      <c r="D85" s="13">
        <v>799</v>
      </c>
      <c r="E85" s="13" t="s">
        <v>4</v>
      </c>
      <c r="F85" s="13" t="s">
        <v>5</v>
      </c>
      <c r="G85" s="14">
        <v>2000</v>
      </c>
      <c r="I85" s="1">
        <v>14</v>
      </c>
      <c r="J85" s="1">
        <v>1</v>
      </c>
    </row>
    <row r="86" spans="2:22" x14ac:dyDescent="0.3">
      <c r="B86" s="13">
        <v>424</v>
      </c>
      <c r="C86" s="13">
        <v>4</v>
      </c>
      <c r="D86" s="13">
        <v>827</v>
      </c>
      <c r="E86" s="13" t="s">
        <v>4</v>
      </c>
      <c r="F86" s="13" t="s">
        <v>5</v>
      </c>
      <c r="G86" s="14">
        <v>2000</v>
      </c>
      <c r="I86" s="53" t="s">
        <v>10</v>
      </c>
      <c r="J86" s="1">
        <v>80</v>
      </c>
    </row>
    <row r="87" spans="2:22" x14ac:dyDescent="0.3">
      <c r="B87" s="13">
        <v>433</v>
      </c>
      <c r="C87" s="13">
        <v>7</v>
      </c>
      <c r="D87" s="13">
        <v>817</v>
      </c>
      <c r="E87" s="13" t="s">
        <v>4</v>
      </c>
      <c r="F87" s="13" t="s">
        <v>5</v>
      </c>
      <c r="G87" s="14">
        <v>2000</v>
      </c>
      <c r="I87" s="49"/>
    </row>
    <row r="88" spans="2:22" x14ac:dyDescent="0.3">
      <c r="B88" s="13">
        <v>428</v>
      </c>
      <c r="C88" s="13">
        <v>7</v>
      </c>
      <c r="D88" s="13">
        <v>842</v>
      </c>
      <c r="E88" s="13" t="s">
        <v>4</v>
      </c>
      <c r="F88" s="13" t="s">
        <v>6</v>
      </c>
      <c r="G88" s="14">
        <v>2000</v>
      </c>
      <c r="I88" s="49"/>
    </row>
    <row r="89" spans="2:22" x14ac:dyDescent="0.3">
      <c r="B89" s="13">
        <v>494</v>
      </c>
      <c r="C89" s="13">
        <v>7</v>
      </c>
      <c r="D89" s="13">
        <v>815</v>
      </c>
      <c r="E89" s="13" t="s">
        <v>4</v>
      </c>
      <c r="F89" s="13" t="s">
        <v>5</v>
      </c>
      <c r="G89" s="14">
        <v>2000</v>
      </c>
      <c r="I89" s="49"/>
    </row>
    <row r="90" spans="2:22" x14ac:dyDescent="0.3">
      <c r="B90" s="13">
        <v>396</v>
      </c>
      <c r="C90" s="13">
        <v>6</v>
      </c>
      <c r="D90" s="13">
        <v>784</v>
      </c>
      <c r="E90" s="13" t="s">
        <v>7</v>
      </c>
      <c r="F90" s="13" t="s">
        <v>5</v>
      </c>
      <c r="G90" s="14">
        <v>2018</v>
      </c>
      <c r="I90" s="49"/>
    </row>
    <row r="91" spans="2:22" x14ac:dyDescent="0.3">
      <c r="B91" s="13">
        <v>458</v>
      </c>
      <c r="C91" s="13">
        <v>4</v>
      </c>
      <c r="D91" s="13">
        <v>817</v>
      </c>
      <c r="E91" s="13" t="s">
        <v>4</v>
      </c>
      <c r="F91" s="13" t="s">
        <v>5</v>
      </c>
      <c r="G91" s="14">
        <v>2018</v>
      </c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</row>
    <row r="92" spans="2:22" x14ac:dyDescent="0.3">
      <c r="B92" s="13">
        <v>493</v>
      </c>
      <c r="C92" s="13">
        <v>6</v>
      </c>
      <c r="D92" s="13">
        <v>816</v>
      </c>
      <c r="E92" s="13" t="s">
        <v>4</v>
      </c>
      <c r="F92" s="13" t="s">
        <v>6</v>
      </c>
      <c r="G92" s="14">
        <v>2018</v>
      </c>
      <c r="I92" s="49"/>
    </row>
    <row r="93" spans="2:22" x14ac:dyDescent="0.3">
      <c r="B93" s="13">
        <v>475</v>
      </c>
      <c r="C93" s="13">
        <v>9</v>
      </c>
      <c r="D93" s="13">
        <v>816</v>
      </c>
      <c r="E93" s="13" t="s">
        <v>7</v>
      </c>
      <c r="F93" s="13" t="s">
        <v>5</v>
      </c>
      <c r="G93" s="14">
        <v>2018</v>
      </c>
      <c r="I93" s="60"/>
      <c r="J93" s="60"/>
      <c r="K93" s="60"/>
      <c r="L93" s="60"/>
      <c r="M93" s="60"/>
      <c r="N93" s="60"/>
      <c r="O93" s="60"/>
      <c r="P93" s="60"/>
    </row>
    <row r="94" spans="2:22" x14ac:dyDescent="0.3">
      <c r="B94" s="13">
        <v>476</v>
      </c>
      <c r="C94" s="13">
        <v>10</v>
      </c>
      <c r="D94" s="13">
        <v>827</v>
      </c>
      <c r="E94" s="13" t="s">
        <v>4</v>
      </c>
      <c r="F94" s="13" t="s">
        <v>5</v>
      </c>
      <c r="G94" s="14">
        <v>2018</v>
      </c>
      <c r="I94" s="60"/>
      <c r="J94" s="60"/>
      <c r="K94" s="60"/>
      <c r="L94" s="60"/>
      <c r="M94" s="60"/>
      <c r="N94" s="60"/>
      <c r="O94" s="60"/>
      <c r="P94" s="60"/>
    </row>
    <row r="95" spans="2:22" x14ac:dyDescent="0.3">
      <c r="B95" s="13">
        <v>403</v>
      </c>
      <c r="C95" s="13">
        <v>4</v>
      </c>
      <c r="D95" s="13">
        <v>806</v>
      </c>
      <c r="E95" s="13" t="s">
        <v>4</v>
      </c>
      <c r="F95" s="13" t="s">
        <v>6</v>
      </c>
      <c r="G95" s="14">
        <v>2018</v>
      </c>
      <c r="I95" s="60"/>
      <c r="J95" s="60"/>
      <c r="K95" s="60"/>
      <c r="L95" s="60"/>
      <c r="M95" s="60"/>
      <c r="N95" s="60"/>
      <c r="O95" s="60"/>
      <c r="P95" s="60"/>
    </row>
    <row r="96" spans="2:22" x14ac:dyDescent="0.3">
      <c r="B96" s="13">
        <v>337</v>
      </c>
      <c r="C96" s="13">
        <v>6</v>
      </c>
      <c r="D96" s="13">
        <v>819</v>
      </c>
      <c r="E96" s="13" t="s">
        <v>7</v>
      </c>
      <c r="F96" s="13" t="s">
        <v>5</v>
      </c>
      <c r="G96" s="14">
        <v>2018</v>
      </c>
      <c r="I96" s="60"/>
      <c r="J96" s="60"/>
      <c r="K96" s="60"/>
      <c r="L96" s="60"/>
      <c r="M96" s="60"/>
      <c r="N96" s="60"/>
      <c r="O96" s="60"/>
      <c r="P96" s="60"/>
    </row>
    <row r="97" spans="2:16" x14ac:dyDescent="0.3">
      <c r="B97" s="13">
        <v>492</v>
      </c>
      <c r="C97" s="13">
        <v>10</v>
      </c>
      <c r="D97" s="13">
        <v>836</v>
      </c>
      <c r="E97" s="13" t="s">
        <v>4</v>
      </c>
      <c r="F97" s="13" t="s">
        <v>5</v>
      </c>
      <c r="G97" s="14">
        <v>2018</v>
      </c>
      <c r="I97" s="60"/>
      <c r="J97" s="60"/>
      <c r="K97" s="60"/>
      <c r="L97" s="60"/>
      <c r="M97" s="60"/>
      <c r="N97" s="60"/>
      <c r="O97" s="60"/>
      <c r="P97" s="60"/>
    </row>
    <row r="98" spans="2:16" x14ac:dyDescent="0.3">
      <c r="B98" s="13">
        <v>426</v>
      </c>
      <c r="C98" s="13">
        <v>4</v>
      </c>
      <c r="D98" s="13">
        <v>757</v>
      </c>
      <c r="E98" s="13" t="s">
        <v>4</v>
      </c>
      <c r="F98" s="13" t="s">
        <v>5</v>
      </c>
      <c r="G98" s="14">
        <v>2018</v>
      </c>
      <c r="I98" s="60"/>
      <c r="J98" s="60"/>
      <c r="K98" s="60"/>
      <c r="L98" s="60"/>
      <c r="M98" s="60"/>
      <c r="N98" s="60"/>
      <c r="O98" s="60"/>
      <c r="P98" s="60"/>
    </row>
    <row r="99" spans="2:16" x14ac:dyDescent="0.3">
      <c r="B99" s="13">
        <v>449</v>
      </c>
      <c r="C99" s="13">
        <v>4</v>
      </c>
      <c r="D99" s="13">
        <v>817</v>
      </c>
      <c r="E99" s="13" t="s">
        <v>7</v>
      </c>
      <c r="F99" s="13" t="s">
        <v>6</v>
      </c>
      <c r="G99" s="14">
        <v>2018</v>
      </c>
      <c r="I99" s="60"/>
      <c r="J99" s="60"/>
      <c r="K99" s="60"/>
      <c r="L99" s="60"/>
      <c r="M99" s="60"/>
      <c r="N99" s="60"/>
      <c r="O99" s="60"/>
      <c r="P99" s="60"/>
    </row>
    <row r="100" spans="2:16" x14ac:dyDescent="0.3">
      <c r="I100" s="60"/>
      <c r="J100" s="60"/>
      <c r="K100" s="60"/>
      <c r="L100" s="60"/>
      <c r="M100" s="60"/>
      <c r="N100" s="60"/>
      <c r="O100" s="60"/>
      <c r="P100" s="60"/>
    </row>
    <row r="101" spans="2:16" x14ac:dyDescent="0.3">
      <c r="I101" s="60"/>
      <c r="J101" s="60"/>
      <c r="K101" s="60"/>
      <c r="L101" s="60"/>
      <c r="M101" s="60"/>
      <c r="N101" s="60"/>
      <c r="O101" s="60"/>
      <c r="P101" s="60"/>
    </row>
    <row r="102" spans="2:16" x14ac:dyDescent="0.3">
      <c r="I102" s="60"/>
      <c r="J102" s="60"/>
      <c r="K102" s="60"/>
      <c r="L102" s="60"/>
      <c r="M102" s="60"/>
      <c r="N102" s="60"/>
      <c r="O102" s="60"/>
      <c r="P102" s="60"/>
    </row>
    <row r="103" spans="2:16" x14ac:dyDescent="0.3">
      <c r="I103" s="60"/>
      <c r="J103" s="60"/>
      <c r="K103" s="60"/>
      <c r="L103" s="60"/>
      <c r="M103" s="60"/>
      <c r="N103" s="60"/>
      <c r="O103" s="60"/>
      <c r="P103" s="60"/>
    </row>
    <row r="104" spans="2:16" x14ac:dyDescent="0.3">
      <c r="I104" s="60"/>
      <c r="J104" s="60"/>
      <c r="K104" s="60"/>
      <c r="L104" s="60"/>
      <c r="M104" s="60"/>
      <c r="N104" s="60"/>
      <c r="O104" s="60"/>
      <c r="P104" s="60"/>
    </row>
    <row r="105" spans="2:16" x14ac:dyDescent="0.3">
      <c r="I105" s="60"/>
      <c r="J105" s="60"/>
      <c r="K105" s="60"/>
      <c r="L105" s="60"/>
      <c r="M105" s="60"/>
      <c r="N105" s="60"/>
      <c r="O105" s="60"/>
      <c r="P105" s="60"/>
    </row>
    <row r="106" spans="2:16" x14ac:dyDescent="0.3">
      <c r="I106" s="60"/>
      <c r="J106" s="60"/>
      <c r="K106" s="60"/>
      <c r="L106" s="60"/>
      <c r="M106" s="60"/>
      <c r="N106" s="60"/>
      <c r="O106" s="60"/>
      <c r="P106" s="60"/>
    </row>
    <row r="107" spans="2:16" x14ac:dyDescent="0.3">
      <c r="I107" s="60"/>
      <c r="J107" s="60"/>
      <c r="K107" s="60"/>
      <c r="L107" s="60"/>
      <c r="M107" s="60"/>
      <c r="N107" s="60"/>
      <c r="O107" s="60"/>
      <c r="P107" s="60"/>
    </row>
    <row r="108" spans="2:16" x14ac:dyDescent="0.3">
      <c r="I108" s="60"/>
      <c r="J108" s="60"/>
      <c r="K108" s="60"/>
      <c r="L108" s="60"/>
      <c r="M108" s="60"/>
      <c r="N108" s="60"/>
      <c r="O108" s="60"/>
      <c r="P108" s="60"/>
    </row>
    <row r="109" spans="2:16" x14ac:dyDescent="0.3">
      <c r="I109" s="60"/>
      <c r="J109" s="60"/>
      <c r="K109" s="60"/>
      <c r="L109" s="60"/>
      <c r="M109" s="60"/>
      <c r="N109" s="60"/>
      <c r="O109" s="60"/>
      <c r="P109" s="60"/>
    </row>
    <row r="110" spans="2:16" x14ac:dyDescent="0.3">
      <c r="I110" s="60"/>
      <c r="J110" s="60"/>
      <c r="K110" s="60"/>
      <c r="L110" s="60"/>
      <c r="M110" s="60"/>
      <c r="N110" s="60"/>
      <c r="O110" s="60"/>
      <c r="P110" s="60"/>
    </row>
    <row r="111" spans="2:16" x14ac:dyDescent="0.3">
      <c r="I111" s="60"/>
      <c r="J111" s="60"/>
      <c r="K111" s="60"/>
      <c r="L111" s="60"/>
      <c r="M111" s="60"/>
      <c r="N111" s="60"/>
      <c r="O111" s="60"/>
      <c r="P111" s="60"/>
    </row>
    <row r="112" spans="2:16" x14ac:dyDescent="0.3">
      <c r="I112" s="60"/>
      <c r="J112" s="60"/>
      <c r="K112" s="60"/>
      <c r="L112" s="60"/>
      <c r="M112" s="60"/>
      <c r="N112" s="60"/>
      <c r="O112" s="60"/>
      <c r="P112" s="60"/>
    </row>
    <row r="113" spans="9:16" x14ac:dyDescent="0.3">
      <c r="I113" s="60"/>
      <c r="J113" s="60"/>
      <c r="K113" s="60"/>
      <c r="L113" s="60"/>
      <c r="M113" s="60"/>
      <c r="N113" s="60"/>
      <c r="O113" s="60"/>
      <c r="P113" s="60"/>
    </row>
    <row r="114" spans="9:16" x14ac:dyDescent="0.3">
      <c r="I114" s="60"/>
      <c r="J114" s="60"/>
      <c r="K114" s="60"/>
      <c r="L114" s="60"/>
    </row>
    <row r="115" spans="9:16" x14ac:dyDescent="0.3">
      <c r="I115" s="60"/>
      <c r="J115" s="60"/>
      <c r="K115" s="60"/>
      <c r="L115" s="60"/>
    </row>
    <row r="116" spans="9:16" x14ac:dyDescent="0.3">
      <c r="I116" s="60"/>
      <c r="J116" s="60"/>
      <c r="K116" s="60"/>
      <c r="L116" s="60"/>
    </row>
    <row r="117" spans="9:16" x14ac:dyDescent="0.3">
      <c r="I117" s="60"/>
      <c r="J117" s="60"/>
      <c r="K117" s="60"/>
      <c r="L117" s="60"/>
    </row>
    <row r="118" spans="9:16" x14ac:dyDescent="0.3">
      <c r="I118" s="60"/>
      <c r="J118" s="60"/>
      <c r="K118" s="60"/>
      <c r="L118" s="60"/>
    </row>
    <row r="119" spans="9:16" x14ac:dyDescent="0.3">
      <c r="I119" s="60"/>
      <c r="J119" s="60"/>
      <c r="K119" s="60"/>
      <c r="L119" s="60"/>
    </row>
  </sheetData>
  <autoFilter ref="B19:G19" xr:uid="{C47125AF-3489-40E7-9A6C-1A120696402B}"/>
  <mergeCells count="6">
    <mergeCell ref="T26:W26"/>
    <mergeCell ref="L24:R24"/>
    <mergeCell ref="B2:M2"/>
    <mergeCell ref="B15:M15"/>
    <mergeCell ref="B17:G17"/>
    <mergeCell ref="I19:V20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BA244-ADA7-47B8-874E-C1D7C2F9A285}">
  <sheetPr>
    <tabColor theme="0"/>
  </sheetPr>
  <dimension ref="B2:AA61"/>
  <sheetViews>
    <sheetView zoomScaleNormal="100" workbookViewId="0">
      <selection activeCell="D10" sqref="D10"/>
    </sheetView>
  </sheetViews>
  <sheetFormatPr defaultColWidth="8.6640625" defaultRowHeight="15.6" x14ac:dyDescent="0.3"/>
  <cols>
    <col min="1" max="1" width="1.44140625" style="64" customWidth="1"/>
    <col min="2" max="2" width="11.109375" style="64" customWidth="1"/>
    <col min="3" max="3" width="13.109375" style="64" customWidth="1"/>
    <col min="4" max="4" width="14.6640625" style="64" customWidth="1"/>
    <col min="5" max="5" width="17.44140625" style="64" customWidth="1"/>
    <col min="6" max="6" width="11.6640625" style="64" customWidth="1"/>
    <col min="7" max="7" width="15.88671875" style="64" customWidth="1"/>
    <col min="8" max="8" width="11.109375" style="64" customWidth="1"/>
    <col min="9" max="9" width="8.6640625" style="64"/>
    <col min="10" max="10" width="10" style="64" customWidth="1"/>
    <col min="11" max="11" width="8.6640625" style="64"/>
    <col min="12" max="12" width="10.44140625" style="64" customWidth="1"/>
    <col min="13" max="16384" width="8.6640625" style="64"/>
  </cols>
  <sheetData>
    <row r="2" spans="2:17" x14ac:dyDescent="0.3">
      <c r="B2" s="130" t="s">
        <v>46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4" spans="2:17" x14ac:dyDescent="0.3">
      <c r="B4" s="79" t="s">
        <v>320</v>
      </c>
      <c r="C4" s="80"/>
      <c r="D4" s="64" t="s">
        <v>321</v>
      </c>
    </row>
    <row r="7" spans="2:17" x14ac:dyDescent="0.3">
      <c r="B7" s="65" t="s">
        <v>322</v>
      </c>
      <c r="C7" s="64" t="s">
        <v>324</v>
      </c>
      <c r="G7" s="101" t="s">
        <v>323</v>
      </c>
      <c r="H7" s="64" t="s">
        <v>327</v>
      </c>
    </row>
    <row r="8" spans="2:17" x14ac:dyDescent="0.3">
      <c r="B8" s="64" t="s">
        <v>325</v>
      </c>
    </row>
    <row r="9" spans="2:17" x14ac:dyDescent="0.3">
      <c r="B9" s="64" t="s">
        <v>326</v>
      </c>
    </row>
    <row r="10" spans="2:17" x14ac:dyDescent="0.3">
      <c r="G10" s="65" t="s">
        <v>140</v>
      </c>
      <c r="K10" s="65" t="s">
        <v>129</v>
      </c>
    </row>
    <row r="11" spans="2:17" x14ac:dyDescent="0.3">
      <c r="G11" s="64" t="s">
        <v>199</v>
      </c>
      <c r="K11" s="64" t="s">
        <v>367</v>
      </c>
    </row>
    <row r="13" spans="2:17" x14ac:dyDescent="0.3">
      <c r="B13" s="79" t="s">
        <v>143</v>
      </c>
      <c r="C13" s="64" t="s">
        <v>328</v>
      </c>
    </row>
    <row r="15" spans="2:17" x14ac:dyDescent="0.3">
      <c r="B15" s="130" t="s">
        <v>45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2:17" x14ac:dyDescent="0.3"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2:27" x14ac:dyDescent="0.3">
      <c r="B17" s="206" t="s">
        <v>333</v>
      </c>
      <c r="C17" s="69"/>
      <c r="D17" s="69"/>
      <c r="E17" s="69"/>
      <c r="F17" s="69"/>
      <c r="G17" s="69"/>
      <c r="H17" s="69"/>
      <c r="J17" s="69"/>
      <c r="K17" s="69"/>
      <c r="L17" s="69"/>
      <c r="M17" s="69"/>
      <c r="N17" s="69"/>
      <c r="O17" s="69"/>
      <c r="P17" s="69"/>
      <c r="Q17" s="69"/>
    </row>
    <row r="19" spans="2:27" ht="45" customHeight="1" x14ac:dyDescent="0.3">
      <c r="B19" s="98" t="s">
        <v>200</v>
      </c>
      <c r="C19" s="97" t="s">
        <v>128</v>
      </c>
      <c r="D19" s="97" t="s">
        <v>127</v>
      </c>
      <c r="E19" s="91" t="s">
        <v>332</v>
      </c>
      <c r="F19" s="91" t="s">
        <v>334</v>
      </c>
      <c r="G19" s="78" t="s">
        <v>335</v>
      </c>
      <c r="H19" s="78" t="s">
        <v>337</v>
      </c>
      <c r="I19" s="67"/>
      <c r="J19" s="67"/>
    </row>
    <row r="20" spans="2:27" ht="15.6" customHeight="1" x14ac:dyDescent="0.3">
      <c r="B20" s="75" t="s">
        <v>41</v>
      </c>
      <c r="C20" s="75">
        <v>850</v>
      </c>
      <c r="D20" s="75">
        <v>600</v>
      </c>
      <c r="E20" s="63">
        <f>C20/$C$20</f>
        <v>1</v>
      </c>
      <c r="F20" s="61">
        <f>E20-1</f>
        <v>0</v>
      </c>
      <c r="G20" s="75" t="s">
        <v>336</v>
      </c>
      <c r="H20" s="75" t="s">
        <v>336</v>
      </c>
      <c r="I20" s="65"/>
      <c r="J20" s="139" t="s">
        <v>202</v>
      </c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1"/>
    </row>
    <row r="21" spans="2:27" x14ac:dyDescent="0.3">
      <c r="B21" s="75" t="s">
        <v>40</v>
      </c>
      <c r="C21" s="75">
        <v>800</v>
      </c>
      <c r="D21" s="75">
        <v>550</v>
      </c>
      <c r="E21" s="63">
        <f t="shared" ref="E21:E33" si="0">C21/$C$20</f>
        <v>0.94117647058823528</v>
      </c>
      <c r="F21" s="61">
        <f t="shared" ref="F21:F33" si="1">E21-1</f>
        <v>-5.8823529411764719E-2</v>
      </c>
      <c r="G21" s="63">
        <f>C21/C20</f>
        <v>0.94117647058823528</v>
      </c>
      <c r="H21" s="61">
        <f>G21-1</f>
        <v>-5.8823529411764719E-2</v>
      </c>
    </row>
    <row r="22" spans="2:27" x14ac:dyDescent="0.3">
      <c r="B22" s="75" t="s">
        <v>39</v>
      </c>
      <c r="C22" s="75">
        <v>1300</v>
      </c>
      <c r="D22" s="75">
        <v>700</v>
      </c>
      <c r="E22" s="63">
        <f t="shared" si="0"/>
        <v>1.5294117647058822</v>
      </c>
      <c r="F22" s="61">
        <f t="shared" si="1"/>
        <v>0.52941176470588225</v>
      </c>
      <c r="G22" s="63">
        <f t="shared" ref="G22:G33" si="2">C22/C21</f>
        <v>1.625</v>
      </c>
      <c r="H22" s="61">
        <f t="shared" ref="H22:H33" si="3">G22-1</f>
        <v>0.625</v>
      </c>
    </row>
    <row r="23" spans="2:27" x14ac:dyDescent="0.3">
      <c r="B23" s="75" t="s">
        <v>38</v>
      </c>
      <c r="C23" s="75">
        <v>1400</v>
      </c>
      <c r="D23" s="75">
        <v>800</v>
      </c>
      <c r="E23" s="63">
        <f t="shared" si="0"/>
        <v>1.6470588235294117</v>
      </c>
      <c r="F23" s="61">
        <f t="shared" si="1"/>
        <v>0.64705882352941169</v>
      </c>
      <c r="G23" s="63">
        <f t="shared" si="2"/>
        <v>1.0769230769230769</v>
      </c>
      <c r="H23" s="61">
        <f t="shared" si="3"/>
        <v>7.6923076923076872E-2</v>
      </c>
      <c r="AA23" s="71" t="s">
        <v>215</v>
      </c>
    </row>
    <row r="24" spans="2:27" x14ac:dyDescent="0.3">
      <c r="B24" s="75" t="s">
        <v>37</v>
      </c>
      <c r="C24" s="75">
        <v>900</v>
      </c>
      <c r="D24" s="75">
        <v>700</v>
      </c>
      <c r="E24" s="63">
        <f t="shared" si="0"/>
        <v>1.0588235294117647</v>
      </c>
      <c r="F24" s="61">
        <f t="shared" si="1"/>
        <v>5.8823529411764719E-2</v>
      </c>
      <c r="G24" s="63">
        <f t="shared" si="2"/>
        <v>0.6428571428571429</v>
      </c>
      <c r="H24" s="61">
        <f t="shared" si="3"/>
        <v>-0.3571428571428571</v>
      </c>
    </row>
    <row r="25" spans="2:27" x14ac:dyDescent="0.3">
      <c r="B25" s="202" t="s">
        <v>36</v>
      </c>
      <c r="C25" s="202">
        <v>950</v>
      </c>
      <c r="D25" s="202">
        <v>800</v>
      </c>
      <c r="E25" s="203">
        <f t="shared" si="0"/>
        <v>1.1176470588235294</v>
      </c>
      <c r="F25" s="204">
        <f t="shared" si="1"/>
        <v>0.11764705882352944</v>
      </c>
      <c r="G25" s="203">
        <f t="shared" si="2"/>
        <v>1.0555555555555556</v>
      </c>
      <c r="H25" s="204">
        <f t="shared" si="3"/>
        <v>5.555555555555558E-2</v>
      </c>
    </row>
    <row r="26" spans="2:27" x14ac:dyDescent="0.3">
      <c r="B26" s="75" t="s">
        <v>35</v>
      </c>
      <c r="C26" s="75">
        <v>1000</v>
      </c>
      <c r="D26" s="75">
        <v>900</v>
      </c>
      <c r="E26" s="63">
        <f t="shared" si="0"/>
        <v>1.1764705882352942</v>
      </c>
      <c r="F26" s="61">
        <f t="shared" si="1"/>
        <v>0.17647058823529416</v>
      </c>
      <c r="G26" s="63">
        <f t="shared" si="2"/>
        <v>1.0526315789473684</v>
      </c>
      <c r="H26" s="61">
        <f t="shared" si="3"/>
        <v>5.2631578947368363E-2</v>
      </c>
    </row>
    <row r="27" spans="2:27" x14ac:dyDescent="0.3">
      <c r="B27" s="75" t="s">
        <v>34</v>
      </c>
      <c r="C27" s="75">
        <v>1200</v>
      </c>
      <c r="D27" s="75">
        <v>1000</v>
      </c>
      <c r="E27" s="63">
        <f t="shared" si="0"/>
        <v>1.411764705882353</v>
      </c>
      <c r="F27" s="61">
        <f t="shared" si="1"/>
        <v>0.41176470588235303</v>
      </c>
      <c r="G27" s="63">
        <f t="shared" si="2"/>
        <v>1.2</v>
      </c>
      <c r="H27" s="61">
        <f t="shared" si="3"/>
        <v>0.19999999999999996</v>
      </c>
    </row>
    <row r="28" spans="2:27" x14ac:dyDescent="0.3">
      <c r="B28" s="75" t="s">
        <v>33</v>
      </c>
      <c r="C28" s="75">
        <v>800</v>
      </c>
      <c r="D28" s="75">
        <v>900</v>
      </c>
      <c r="E28" s="63">
        <f t="shared" si="0"/>
        <v>0.94117647058823528</v>
      </c>
      <c r="F28" s="61">
        <f t="shared" si="1"/>
        <v>-5.8823529411764719E-2</v>
      </c>
      <c r="G28" s="63">
        <f t="shared" si="2"/>
        <v>0.66666666666666663</v>
      </c>
      <c r="H28" s="61">
        <f t="shared" si="3"/>
        <v>-0.33333333333333337</v>
      </c>
    </row>
    <row r="29" spans="2:27" x14ac:dyDescent="0.3">
      <c r="B29" s="75" t="s">
        <v>32</v>
      </c>
      <c r="C29" s="75">
        <v>900</v>
      </c>
      <c r="D29" s="75">
        <v>1000</v>
      </c>
      <c r="E29" s="63">
        <f t="shared" si="0"/>
        <v>1.0588235294117647</v>
      </c>
      <c r="F29" s="61">
        <f t="shared" si="1"/>
        <v>5.8823529411764719E-2</v>
      </c>
      <c r="G29" s="63">
        <f t="shared" si="2"/>
        <v>1.125</v>
      </c>
      <c r="H29" s="61">
        <f t="shared" si="3"/>
        <v>0.125</v>
      </c>
    </row>
    <row r="30" spans="2:27" x14ac:dyDescent="0.3">
      <c r="B30" s="75" t="s">
        <v>31</v>
      </c>
      <c r="C30" s="75">
        <v>1000</v>
      </c>
      <c r="D30" s="75">
        <v>1100</v>
      </c>
      <c r="E30" s="63">
        <f t="shared" si="0"/>
        <v>1.1764705882352942</v>
      </c>
      <c r="F30" s="61">
        <f t="shared" si="1"/>
        <v>0.17647058823529416</v>
      </c>
      <c r="G30" s="63">
        <f t="shared" si="2"/>
        <v>1.1111111111111112</v>
      </c>
      <c r="H30" s="61">
        <f t="shared" si="3"/>
        <v>0.11111111111111116</v>
      </c>
    </row>
    <row r="31" spans="2:27" x14ac:dyDescent="0.3">
      <c r="B31" s="75" t="s">
        <v>30</v>
      </c>
      <c r="C31" s="75">
        <v>1100</v>
      </c>
      <c r="D31" s="75">
        <v>1200</v>
      </c>
      <c r="E31" s="63">
        <f t="shared" si="0"/>
        <v>1.2941176470588236</v>
      </c>
      <c r="F31" s="61">
        <f t="shared" si="1"/>
        <v>0.29411764705882359</v>
      </c>
      <c r="G31" s="63">
        <f t="shared" si="2"/>
        <v>1.1000000000000001</v>
      </c>
      <c r="H31" s="61">
        <f t="shared" si="3"/>
        <v>0.10000000000000009</v>
      </c>
    </row>
    <row r="32" spans="2:27" x14ac:dyDescent="0.3">
      <c r="B32" s="75" t="s">
        <v>29</v>
      </c>
      <c r="C32" s="75">
        <v>1000</v>
      </c>
      <c r="D32" s="75">
        <v>800</v>
      </c>
      <c r="E32" s="63">
        <f t="shared" si="0"/>
        <v>1.1764705882352942</v>
      </c>
      <c r="F32" s="61">
        <f t="shared" si="1"/>
        <v>0.17647058823529416</v>
      </c>
      <c r="G32" s="63">
        <f t="shared" si="2"/>
        <v>0.90909090909090906</v>
      </c>
      <c r="H32" s="61">
        <f t="shared" si="3"/>
        <v>-9.0909090909090939E-2</v>
      </c>
    </row>
    <row r="33" spans="2:25" x14ac:dyDescent="0.3">
      <c r="B33" s="75" t="s">
        <v>28</v>
      </c>
      <c r="C33" s="75">
        <v>1200</v>
      </c>
      <c r="D33" s="75">
        <v>900</v>
      </c>
      <c r="E33" s="63">
        <f t="shared" si="0"/>
        <v>1.411764705882353</v>
      </c>
      <c r="F33" s="61">
        <f t="shared" si="1"/>
        <v>0.41176470588235303</v>
      </c>
      <c r="G33" s="63">
        <f t="shared" si="2"/>
        <v>1.2</v>
      </c>
      <c r="H33" s="61">
        <f t="shared" si="3"/>
        <v>0.19999999999999996</v>
      </c>
    </row>
    <row r="35" spans="2:25" x14ac:dyDescent="0.3">
      <c r="J35" s="17" t="s">
        <v>329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2:25" x14ac:dyDescent="0.3">
      <c r="J36" s="17" t="s">
        <v>330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2:25" x14ac:dyDescent="0.3">
      <c r="J37" s="17" t="s">
        <v>331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9" spans="2:25" ht="15.6" customHeight="1" x14ac:dyDescent="0.3">
      <c r="J39" s="139" t="s">
        <v>130</v>
      </c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1"/>
    </row>
    <row r="41" spans="2:25" x14ac:dyDescent="0.3">
      <c r="J41" s="138" t="s">
        <v>338</v>
      </c>
      <c r="K41" s="138"/>
      <c r="L41" s="138"/>
      <c r="M41" s="62">
        <f>E25</f>
        <v>1.1176470588235294</v>
      </c>
      <c r="N41" s="17" t="s">
        <v>340</v>
      </c>
      <c r="O41" s="17"/>
      <c r="P41" s="17"/>
      <c r="Q41" s="17"/>
      <c r="R41" s="17"/>
      <c r="S41" s="17"/>
      <c r="T41" s="17"/>
      <c r="U41" s="17"/>
    </row>
    <row r="43" spans="2:25" x14ac:dyDescent="0.3">
      <c r="J43" s="138" t="s">
        <v>339</v>
      </c>
      <c r="K43" s="138"/>
      <c r="L43" s="138"/>
      <c r="M43" s="62">
        <f>G25</f>
        <v>1.0555555555555556</v>
      </c>
      <c r="N43" s="17" t="s">
        <v>341</v>
      </c>
      <c r="O43" s="17"/>
      <c r="P43" s="17"/>
      <c r="Q43" s="17"/>
      <c r="R43" s="17"/>
      <c r="S43" s="17"/>
      <c r="T43" s="17"/>
      <c r="U43" s="17"/>
    </row>
    <row r="45" spans="2:25" x14ac:dyDescent="0.3">
      <c r="J45" s="139" t="s">
        <v>201</v>
      </c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1"/>
    </row>
    <row r="47" spans="2:25" x14ac:dyDescent="0.3">
      <c r="J47" s="137" t="s">
        <v>342</v>
      </c>
      <c r="K47" s="137"/>
      <c r="L47" s="137"/>
      <c r="M47" s="19">
        <f>(K49-K50)/K51</f>
        <v>23.076923076923077</v>
      </c>
      <c r="N47" s="64" t="s">
        <v>343</v>
      </c>
      <c r="O47" s="17" t="s">
        <v>344</v>
      </c>
      <c r="P47" s="17"/>
      <c r="Q47" s="17"/>
      <c r="R47" s="17"/>
      <c r="S47" s="17"/>
      <c r="T47" s="17"/>
      <c r="U47" s="17"/>
      <c r="V47" s="17"/>
      <c r="W47" s="17"/>
    </row>
    <row r="49" spans="10:23" ht="18" x14ac:dyDescent="0.4">
      <c r="J49" s="115" t="s">
        <v>131</v>
      </c>
      <c r="K49" s="64">
        <f>D33</f>
        <v>900</v>
      </c>
    </row>
    <row r="50" spans="10:23" ht="18" x14ac:dyDescent="0.4">
      <c r="J50" s="115" t="s">
        <v>132</v>
      </c>
      <c r="K50" s="64">
        <f>D20</f>
        <v>600</v>
      </c>
    </row>
    <row r="51" spans="10:23" x14ac:dyDescent="0.3">
      <c r="J51" s="115" t="s">
        <v>141</v>
      </c>
      <c r="K51" s="64">
        <f>COUNT(D20:D33)-1</f>
        <v>13</v>
      </c>
    </row>
    <row r="53" spans="10:23" x14ac:dyDescent="0.3">
      <c r="N53" s="64" t="s">
        <v>346</v>
      </c>
    </row>
    <row r="54" spans="10:23" x14ac:dyDescent="0.3">
      <c r="J54" s="137" t="s">
        <v>345</v>
      </c>
      <c r="K54" s="137"/>
      <c r="L54" s="137"/>
      <c r="M54" s="72">
        <f>(K56/K57)^(1/13)</f>
        <v>1.0316811165307245</v>
      </c>
      <c r="N54" s="74">
        <f>M54-1</f>
        <v>3.1681116530724474E-2</v>
      </c>
      <c r="O54" s="17" t="s">
        <v>347</v>
      </c>
      <c r="P54" s="17"/>
      <c r="Q54" s="17"/>
      <c r="R54" s="17"/>
      <c r="S54" s="17"/>
      <c r="T54" s="17"/>
      <c r="U54" s="17"/>
      <c r="V54" s="17"/>
      <c r="W54" s="17"/>
    </row>
    <row r="56" spans="10:23" ht="18" x14ac:dyDescent="0.4">
      <c r="J56" s="115" t="s">
        <v>131</v>
      </c>
      <c r="K56" s="64">
        <f>K49</f>
        <v>900</v>
      </c>
    </row>
    <row r="57" spans="10:23" ht="18" x14ac:dyDescent="0.4">
      <c r="J57" s="115" t="s">
        <v>132</v>
      </c>
      <c r="K57" s="64">
        <f>K50</f>
        <v>600</v>
      </c>
    </row>
    <row r="58" spans="10:23" x14ac:dyDescent="0.3">
      <c r="J58" s="115" t="s">
        <v>141</v>
      </c>
      <c r="K58" s="64">
        <f>K51</f>
        <v>13</v>
      </c>
    </row>
    <row r="61" spans="10:23" x14ac:dyDescent="0.3">
      <c r="J61" s="71" t="s">
        <v>235</v>
      </c>
    </row>
  </sheetData>
  <mergeCells count="9">
    <mergeCell ref="J47:L47"/>
    <mergeCell ref="J54:L54"/>
    <mergeCell ref="B2:O2"/>
    <mergeCell ref="B15:O15"/>
    <mergeCell ref="J41:L41"/>
    <mergeCell ref="J43:L43"/>
    <mergeCell ref="J45:Y45"/>
    <mergeCell ref="J20:Y20"/>
    <mergeCell ref="J39:Y3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DC9C4-5C4B-4002-890C-D3CF877DAFEA}">
  <sheetPr>
    <tabColor theme="3" tint="0.59999389629810485"/>
  </sheetPr>
  <dimension ref="B2:T199"/>
  <sheetViews>
    <sheetView zoomScaleNormal="100" workbookViewId="0">
      <selection activeCell="O92" sqref="O92"/>
    </sheetView>
  </sheetViews>
  <sheetFormatPr defaultColWidth="8.6640625" defaultRowHeight="15.6" x14ac:dyDescent="0.3"/>
  <cols>
    <col min="1" max="1" width="2" style="64" customWidth="1"/>
    <col min="2" max="2" width="18.5546875" style="64" customWidth="1"/>
    <col min="3" max="3" width="13.44140625" style="64" customWidth="1"/>
    <col min="4" max="4" width="10.44140625" style="64" customWidth="1"/>
    <col min="5" max="5" width="12.5546875" style="64" customWidth="1"/>
    <col min="6" max="6" width="8.6640625" style="64"/>
    <col min="7" max="7" width="10.88671875" style="64" customWidth="1"/>
    <col min="8" max="8" width="18.77734375" style="64" bestFit="1" customWidth="1"/>
    <col min="9" max="9" width="15.21875" style="64" bestFit="1" customWidth="1"/>
    <col min="10" max="10" width="9.44140625" style="64" customWidth="1"/>
    <col min="11" max="11" width="10" style="64" bestFit="1" customWidth="1"/>
    <col min="12" max="12" width="16.5546875" style="64" customWidth="1"/>
    <col min="13" max="13" width="15.77734375" style="64" customWidth="1"/>
    <col min="14" max="14" width="15.33203125" style="64" customWidth="1"/>
    <col min="15" max="16384" width="8.6640625" style="64"/>
  </cols>
  <sheetData>
    <row r="2" spans="2:15" x14ac:dyDescent="0.3">
      <c r="B2" s="130" t="s">
        <v>46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4" spans="2:15" x14ac:dyDescent="0.3">
      <c r="B4" s="79" t="s">
        <v>133</v>
      </c>
      <c r="C4" s="80"/>
      <c r="D4" s="64" t="s">
        <v>134</v>
      </c>
    </row>
    <row r="7" spans="2:15" x14ac:dyDescent="0.3">
      <c r="B7" s="101" t="s">
        <v>135</v>
      </c>
      <c r="C7" s="64" t="s">
        <v>142</v>
      </c>
      <c r="G7" s="101" t="s">
        <v>138</v>
      </c>
      <c r="H7" s="64" t="s">
        <v>139</v>
      </c>
    </row>
    <row r="8" spans="2:15" x14ac:dyDescent="0.3">
      <c r="B8" s="64" t="s">
        <v>136</v>
      </c>
    </row>
    <row r="9" spans="2:15" x14ac:dyDescent="0.3">
      <c r="B9" s="64" t="s">
        <v>137</v>
      </c>
    </row>
    <row r="10" spans="2:15" x14ac:dyDescent="0.3">
      <c r="G10" s="65" t="s">
        <v>140</v>
      </c>
      <c r="K10" s="65" t="s">
        <v>129</v>
      </c>
    </row>
    <row r="11" spans="2:15" x14ac:dyDescent="0.3">
      <c r="G11" s="64" t="s">
        <v>199</v>
      </c>
      <c r="K11" s="64" t="s">
        <v>176</v>
      </c>
    </row>
    <row r="13" spans="2:15" x14ac:dyDescent="0.3">
      <c r="B13" s="79" t="s">
        <v>143</v>
      </c>
      <c r="C13" s="64" t="s">
        <v>144</v>
      </c>
    </row>
    <row r="15" spans="2:15" x14ac:dyDescent="0.3">
      <c r="B15" s="130" t="s">
        <v>45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7" spans="2:20" x14ac:dyDescent="0.3">
      <c r="B17" s="142" t="s">
        <v>145</v>
      </c>
      <c r="C17" s="142"/>
      <c r="D17" s="142"/>
      <c r="E17" s="142"/>
      <c r="F17" s="142"/>
      <c r="H17" s="65" t="s">
        <v>203</v>
      </c>
    </row>
    <row r="19" spans="2:20" ht="15.6" customHeight="1" x14ac:dyDescent="0.3">
      <c r="B19" s="77" t="s">
        <v>205</v>
      </c>
      <c r="C19" s="77" t="s">
        <v>27</v>
      </c>
      <c r="D19" s="77" t="s">
        <v>26</v>
      </c>
      <c r="E19" s="77" t="s">
        <v>3</v>
      </c>
      <c r="H19" s="144" t="s">
        <v>204</v>
      </c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</row>
    <row r="20" spans="2:20" x14ac:dyDescent="0.3">
      <c r="B20" s="68">
        <v>1387</v>
      </c>
      <c r="C20" s="68" t="s">
        <v>21</v>
      </c>
      <c r="D20" s="68" t="s">
        <v>24</v>
      </c>
      <c r="E20" s="75">
        <v>2010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</row>
    <row r="21" spans="2:20" x14ac:dyDescent="0.3">
      <c r="B21" s="68">
        <v>1754</v>
      </c>
      <c r="C21" s="68" t="s">
        <v>19</v>
      </c>
      <c r="D21" s="68" t="s">
        <v>17</v>
      </c>
      <c r="E21" s="75">
        <v>2010</v>
      </c>
    </row>
    <row r="22" spans="2:20" x14ac:dyDescent="0.3">
      <c r="B22" s="68">
        <v>1817</v>
      </c>
      <c r="C22" s="68" t="s">
        <v>19</v>
      </c>
      <c r="D22" s="68" t="s">
        <v>22</v>
      </c>
      <c r="E22" s="75">
        <v>2010</v>
      </c>
      <c r="H22" s="194" t="s">
        <v>349</v>
      </c>
      <c r="I22" s="194" t="s">
        <v>348</v>
      </c>
      <c r="J22"/>
      <c r="K22"/>
      <c r="M22" s="34" t="s">
        <v>368</v>
      </c>
    </row>
    <row r="23" spans="2:20" x14ac:dyDescent="0.3">
      <c r="B23" s="68">
        <v>1040</v>
      </c>
      <c r="C23" s="68" t="s">
        <v>19</v>
      </c>
      <c r="D23" s="68" t="s">
        <v>20</v>
      </c>
      <c r="E23" s="75">
        <v>2010</v>
      </c>
      <c r="H23" s="194" t="s">
        <v>9</v>
      </c>
      <c r="I23">
        <v>2010</v>
      </c>
      <c r="J23">
        <v>2015</v>
      </c>
      <c r="K23" t="s">
        <v>10</v>
      </c>
    </row>
    <row r="24" spans="2:20" x14ac:dyDescent="0.3">
      <c r="B24" s="68">
        <v>1273</v>
      </c>
      <c r="C24" s="68" t="s">
        <v>18</v>
      </c>
      <c r="D24" s="68" t="s">
        <v>24</v>
      </c>
      <c r="E24" s="75">
        <v>2010</v>
      </c>
      <c r="H24" s="195" t="s">
        <v>18</v>
      </c>
      <c r="I24" s="196">
        <v>29107</v>
      </c>
      <c r="J24" s="196">
        <v>48425</v>
      </c>
      <c r="K24" s="196">
        <v>77532</v>
      </c>
      <c r="M24" s="71" t="s">
        <v>206</v>
      </c>
    </row>
    <row r="25" spans="2:20" x14ac:dyDescent="0.3">
      <c r="B25" s="68">
        <v>1529</v>
      </c>
      <c r="C25" s="68" t="s">
        <v>19</v>
      </c>
      <c r="D25" s="68" t="s">
        <v>24</v>
      </c>
      <c r="E25" s="75">
        <v>2015</v>
      </c>
      <c r="H25" s="195" t="s">
        <v>23</v>
      </c>
      <c r="I25" s="196">
        <v>32253</v>
      </c>
      <c r="J25" s="196">
        <v>19661</v>
      </c>
      <c r="K25" s="196">
        <v>51914</v>
      </c>
    </row>
    <row r="26" spans="2:20" x14ac:dyDescent="0.3">
      <c r="B26" s="68">
        <v>3082</v>
      </c>
      <c r="C26" s="68" t="s">
        <v>18</v>
      </c>
      <c r="D26" s="68" t="s">
        <v>25</v>
      </c>
      <c r="E26" s="75">
        <v>2015</v>
      </c>
      <c r="H26" s="195" t="s">
        <v>21</v>
      </c>
      <c r="I26" s="196">
        <v>41475</v>
      </c>
      <c r="J26" s="196">
        <v>37322</v>
      </c>
      <c r="K26" s="196">
        <v>78797</v>
      </c>
      <c r="M26" s="71"/>
    </row>
    <row r="27" spans="2:20" x14ac:dyDescent="0.3">
      <c r="B27" s="68">
        <v>1951</v>
      </c>
      <c r="C27" s="68" t="s">
        <v>18</v>
      </c>
      <c r="D27" s="68" t="s">
        <v>17</v>
      </c>
      <c r="E27" s="75">
        <v>2015</v>
      </c>
      <c r="H27" s="195" t="s">
        <v>19</v>
      </c>
      <c r="I27" s="196">
        <v>28004</v>
      </c>
      <c r="J27" s="196">
        <v>30859</v>
      </c>
      <c r="K27" s="196">
        <v>58863</v>
      </c>
    </row>
    <row r="28" spans="2:20" x14ac:dyDescent="0.3">
      <c r="B28" s="68">
        <v>2692</v>
      </c>
      <c r="C28" s="68" t="s">
        <v>21</v>
      </c>
      <c r="D28" s="68" t="s">
        <v>20</v>
      </c>
      <c r="E28" s="75">
        <v>2015</v>
      </c>
      <c r="H28" s="195" t="s">
        <v>10</v>
      </c>
      <c r="I28" s="196">
        <v>130839</v>
      </c>
      <c r="J28" s="196">
        <v>136267</v>
      </c>
      <c r="K28" s="196">
        <v>267106</v>
      </c>
    </row>
    <row r="29" spans="2:20" x14ac:dyDescent="0.3">
      <c r="B29" s="68">
        <v>1206</v>
      </c>
      <c r="C29" s="68" t="s">
        <v>19</v>
      </c>
      <c r="D29" s="68" t="s">
        <v>24</v>
      </c>
      <c r="E29" s="75">
        <v>2015</v>
      </c>
      <c r="H29" s="60"/>
      <c r="I29" s="60"/>
      <c r="J29" s="60"/>
    </row>
    <row r="30" spans="2:20" x14ac:dyDescent="0.3">
      <c r="B30" s="68">
        <v>1342</v>
      </c>
      <c r="C30" s="68" t="s">
        <v>18</v>
      </c>
      <c r="D30" s="68" t="s">
        <v>24</v>
      </c>
      <c r="E30" s="75">
        <v>2010</v>
      </c>
      <c r="H30" s="60"/>
      <c r="I30" s="60"/>
      <c r="J30" s="60"/>
    </row>
    <row r="31" spans="2:20" x14ac:dyDescent="0.3">
      <c r="B31" s="68">
        <v>443</v>
      </c>
      <c r="C31" s="68" t="s">
        <v>18</v>
      </c>
      <c r="D31" s="68" t="s">
        <v>24</v>
      </c>
      <c r="E31" s="75">
        <v>2010</v>
      </c>
      <c r="H31" s="60"/>
      <c r="I31" s="60"/>
      <c r="J31" s="60"/>
    </row>
    <row r="32" spans="2:20" x14ac:dyDescent="0.3">
      <c r="B32" s="68">
        <v>754</v>
      </c>
      <c r="C32" s="68" t="s">
        <v>23</v>
      </c>
      <c r="D32" s="68" t="s">
        <v>24</v>
      </c>
      <c r="E32" s="75">
        <v>2010</v>
      </c>
      <c r="H32" s="60"/>
      <c r="I32" s="60"/>
      <c r="J32" s="60"/>
    </row>
    <row r="33" spans="2:20" x14ac:dyDescent="0.3">
      <c r="B33" s="68">
        <v>1621</v>
      </c>
      <c r="C33" s="68" t="s">
        <v>19</v>
      </c>
      <c r="D33" s="68" t="s">
        <v>25</v>
      </c>
      <c r="E33" s="75">
        <v>2010</v>
      </c>
      <c r="H33" s="60"/>
      <c r="I33" s="60"/>
      <c r="J33" s="60"/>
    </row>
    <row r="34" spans="2:20" x14ac:dyDescent="0.3">
      <c r="B34" s="68">
        <v>870</v>
      </c>
      <c r="C34" s="68" t="s">
        <v>21</v>
      </c>
      <c r="D34" s="68" t="s">
        <v>24</v>
      </c>
      <c r="E34" s="75">
        <v>2010</v>
      </c>
      <c r="H34" s="60"/>
      <c r="I34" s="60"/>
      <c r="J34" s="60"/>
    </row>
    <row r="35" spans="2:20" x14ac:dyDescent="0.3">
      <c r="B35" s="68">
        <v>1174</v>
      </c>
      <c r="C35" s="68" t="s">
        <v>18</v>
      </c>
      <c r="D35" s="68" t="s">
        <v>25</v>
      </c>
      <c r="E35" s="75">
        <v>2015</v>
      </c>
      <c r="H35" s="60"/>
      <c r="I35" s="60"/>
      <c r="J35" s="60"/>
    </row>
    <row r="36" spans="2:20" x14ac:dyDescent="0.3">
      <c r="B36" s="68">
        <v>1412</v>
      </c>
      <c r="C36" s="68" t="s">
        <v>19</v>
      </c>
      <c r="D36" s="68" t="s">
        <v>24</v>
      </c>
      <c r="E36" s="75">
        <v>2015</v>
      </c>
      <c r="H36" s="60"/>
      <c r="I36" s="60"/>
      <c r="J36" s="60"/>
    </row>
    <row r="37" spans="2:20" x14ac:dyDescent="0.3">
      <c r="B37" s="68">
        <v>1809</v>
      </c>
      <c r="C37" s="68" t="s">
        <v>21</v>
      </c>
      <c r="D37" s="68" t="s">
        <v>24</v>
      </c>
      <c r="E37" s="75">
        <v>2015</v>
      </c>
      <c r="H37" s="60"/>
      <c r="I37" s="60"/>
      <c r="J37" s="60"/>
    </row>
    <row r="38" spans="2:20" x14ac:dyDescent="0.3">
      <c r="B38" s="68">
        <v>2415</v>
      </c>
      <c r="C38" s="68" t="s">
        <v>18</v>
      </c>
      <c r="D38" s="68" t="s">
        <v>24</v>
      </c>
      <c r="E38" s="75">
        <v>2015</v>
      </c>
      <c r="H38" s="60"/>
      <c r="I38" s="60"/>
      <c r="J38" s="60"/>
    </row>
    <row r="39" spans="2:20" x14ac:dyDescent="0.3">
      <c r="B39" s="68">
        <v>1546</v>
      </c>
      <c r="C39" s="68" t="s">
        <v>19</v>
      </c>
      <c r="D39" s="68" t="s">
        <v>25</v>
      </c>
      <c r="E39" s="75">
        <v>2015</v>
      </c>
      <c r="H39" s="60"/>
      <c r="I39" s="60"/>
      <c r="J39" s="60"/>
    </row>
    <row r="40" spans="2:20" x14ac:dyDescent="0.3">
      <c r="B40" s="68">
        <v>2148</v>
      </c>
      <c r="C40" s="68" t="s">
        <v>21</v>
      </c>
      <c r="D40" s="68" t="s">
        <v>17</v>
      </c>
      <c r="E40" s="75">
        <v>2010</v>
      </c>
    </row>
    <row r="41" spans="2:20" x14ac:dyDescent="0.3">
      <c r="B41" s="68">
        <v>2207</v>
      </c>
      <c r="C41" s="68" t="s">
        <v>19</v>
      </c>
      <c r="D41" s="68" t="s">
        <v>20</v>
      </c>
      <c r="E41" s="75">
        <v>2010</v>
      </c>
      <c r="M41" s="145" t="s">
        <v>350</v>
      </c>
      <c r="N41" s="145"/>
    </row>
    <row r="42" spans="2:20" x14ac:dyDescent="0.3">
      <c r="B42" s="68">
        <v>2252</v>
      </c>
      <c r="C42" s="68" t="s">
        <v>21</v>
      </c>
      <c r="D42" s="68" t="s">
        <v>17</v>
      </c>
      <c r="E42" s="75">
        <v>2010</v>
      </c>
      <c r="H42" s="70" t="s">
        <v>9</v>
      </c>
      <c r="I42" s="65">
        <v>2010</v>
      </c>
      <c r="J42" s="65">
        <v>2015</v>
      </c>
      <c r="K42" s="65" t="s">
        <v>10</v>
      </c>
      <c r="M42" s="126" t="s">
        <v>351</v>
      </c>
      <c r="N42" s="126" t="s">
        <v>352</v>
      </c>
    </row>
    <row r="43" spans="2:20" x14ac:dyDescent="0.3">
      <c r="B43" s="68">
        <v>1428</v>
      </c>
      <c r="C43" s="68" t="s">
        <v>18</v>
      </c>
      <c r="D43" s="68" t="s">
        <v>17</v>
      </c>
      <c r="E43" s="75">
        <v>2010</v>
      </c>
      <c r="H43" s="64" t="s">
        <v>18</v>
      </c>
      <c r="I43" s="81">
        <v>29107</v>
      </c>
      <c r="J43" s="81">
        <v>48425</v>
      </c>
      <c r="K43" s="82">
        <v>77532</v>
      </c>
      <c r="M43" s="63">
        <f>J43/I43</f>
        <v>1.6636891469405986</v>
      </c>
      <c r="N43" s="61">
        <f>M43-1</f>
        <v>0.66368914694059855</v>
      </c>
    </row>
    <row r="44" spans="2:20" x14ac:dyDescent="0.3">
      <c r="B44" s="68">
        <v>1889</v>
      </c>
      <c r="C44" s="68" t="s">
        <v>23</v>
      </c>
      <c r="D44" s="68" t="s">
        <v>17</v>
      </c>
      <c r="E44" s="75">
        <v>2010</v>
      </c>
      <c r="H44" s="64" t="s">
        <v>23</v>
      </c>
      <c r="I44" s="81">
        <v>32253</v>
      </c>
      <c r="J44" s="81">
        <v>19661</v>
      </c>
      <c r="K44" s="82">
        <v>51914</v>
      </c>
      <c r="M44" s="63">
        <f t="shared" ref="M44:M47" si="0">J44/I44</f>
        <v>0.60958670511270274</v>
      </c>
      <c r="N44" s="61">
        <f t="shared" ref="N44:N47" si="1">M44-1</f>
        <v>-0.39041329488729726</v>
      </c>
      <c r="P44" s="137" t="s">
        <v>354</v>
      </c>
      <c r="Q44" s="137"/>
      <c r="R44" s="137"/>
      <c r="S44" s="137"/>
      <c r="T44" s="137"/>
    </row>
    <row r="45" spans="2:20" x14ac:dyDescent="0.3">
      <c r="B45" s="68">
        <v>1166</v>
      </c>
      <c r="C45" s="68" t="s">
        <v>23</v>
      </c>
      <c r="D45" s="68" t="s">
        <v>24</v>
      </c>
      <c r="E45" s="75">
        <v>2015</v>
      </c>
      <c r="H45" s="64" t="s">
        <v>21</v>
      </c>
      <c r="I45" s="81">
        <v>41475</v>
      </c>
      <c r="J45" s="81">
        <v>37322</v>
      </c>
      <c r="K45" s="82">
        <v>78797</v>
      </c>
      <c r="M45" s="63">
        <f t="shared" si="0"/>
        <v>0.89986738999397231</v>
      </c>
      <c r="N45" s="61">
        <f t="shared" si="1"/>
        <v>-0.10013261000602769</v>
      </c>
    </row>
    <row r="46" spans="2:20" x14ac:dyDescent="0.3">
      <c r="B46" s="68">
        <v>1320</v>
      </c>
      <c r="C46" s="68" t="s">
        <v>21</v>
      </c>
      <c r="D46" s="68" t="s">
        <v>24</v>
      </c>
      <c r="E46" s="75">
        <v>2015</v>
      </c>
      <c r="H46" s="64" t="s">
        <v>19</v>
      </c>
      <c r="I46" s="81">
        <v>28004</v>
      </c>
      <c r="J46" s="81">
        <v>30859</v>
      </c>
      <c r="K46" s="82">
        <v>58863</v>
      </c>
      <c r="M46" s="63">
        <f t="shared" si="0"/>
        <v>1.1019497214683616</v>
      </c>
      <c r="N46" s="61">
        <f t="shared" si="1"/>
        <v>0.10194972146836156</v>
      </c>
    </row>
    <row r="47" spans="2:20" x14ac:dyDescent="0.3">
      <c r="B47" s="68">
        <v>2265</v>
      </c>
      <c r="C47" s="68" t="s">
        <v>23</v>
      </c>
      <c r="D47" s="68" t="s">
        <v>24</v>
      </c>
      <c r="E47" s="75">
        <v>2015</v>
      </c>
      <c r="H47" s="65" t="s">
        <v>10</v>
      </c>
      <c r="I47" s="82">
        <v>130839</v>
      </c>
      <c r="J47" s="82">
        <v>136267</v>
      </c>
      <c r="K47" s="82">
        <v>267106</v>
      </c>
      <c r="M47" s="73">
        <f t="shared" si="0"/>
        <v>1.0414861012389272</v>
      </c>
      <c r="N47" s="83">
        <f t="shared" si="1"/>
        <v>4.1486101238927153E-2</v>
      </c>
      <c r="P47" s="137" t="s">
        <v>353</v>
      </c>
      <c r="Q47" s="137"/>
      <c r="R47" s="137"/>
      <c r="S47" s="94"/>
    </row>
    <row r="48" spans="2:20" ht="14.4" customHeight="1" x14ac:dyDescent="0.3">
      <c r="B48" s="68">
        <v>1323</v>
      </c>
      <c r="C48" s="68" t="s">
        <v>23</v>
      </c>
      <c r="D48" s="68" t="s">
        <v>24</v>
      </c>
      <c r="E48" s="75">
        <v>2015</v>
      </c>
    </row>
    <row r="49" spans="2:18" ht="14.4" customHeight="1" x14ac:dyDescent="0.3">
      <c r="B49" s="68">
        <v>1761</v>
      </c>
      <c r="C49" s="68" t="s">
        <v>18</v>
      </c>
      <c r="D49" s="68" t="s">
        <v>24</v>
      </c>
      <c r="E49" s="75">
        <v>2015</v>
      </c>
      <c r="H49" s="17" t="s">
        <v>355</v>
      </c>
      <c r="I49" s="17"/>
      <c r="J49" s="17"/>
      <c r="K49" s="17"/>
    </row>
    <row r="50" spans="2:18" x14ac:dyDescent="0.3">
      <c r="B50" s="68">
        <v>1919</v>
      </c>
      <c r="C50" s="68" t="s">
        <v>21</v>
      </c>
      <c r="D50" s="68" t="s">
        <v>17</v>
      </c>
      <c r="E50" s="75">
        <v>2010</v>
      </c>
      <c r="H50" s="17" t="s">
        <v>356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2:18" x14ac:dyDescent="0.3">
      <c r="B51" s="68">
        <v>2357</v>
      </c>
      <c r="C51" s="68" t="s">
        <v>18</v>
      </c>
      <c r="D51" s="68" t="s">
        <v>17</v>
      </c>
      <c r="E51" s="75">
        <v>2010</v>
      </c>
      <c r="I51" s="65"/>
      <c r="J51" s="65"/>
      <c r="K51" s="65"/>
    </row>
    <row r="52" spans="2:18" x14ac:dyDescent="0.3">
      <c r="B52" s="68">
        <v>2866</v>
      </c>
      <c r="C52" s="68" t="s">
        <v>18</v>
      </c>
      <c r="D52" s="68" t="s">
        <v>24</v>
      </c>
      <c r="E52" s="75">
        <v>2010</v>
      </c>
      <c r="I52" s="81"/>
      <c r="J52" s="81"/>
      <c r="K52" s="82"/>
      <c r="N52" s="34" t="s">
        <v>369</v>
      </c>
    </row>
    <row r="53" spans="2:18" x14ac:dyDescent="0.3">
      <c r="B53" s="68">
        <v>732</v>
      </c>
      <c r="C53" s="68" t="s">
        <v>23</v>
      </c>
      <c r="D53" s="68" t="s">
        <v>17</v>
      </c>
      <c r="E53" s="75">
        <v>2010</v>
      </c>
      <c r="I53" s="81"/>
      <c r="J53" s="81"/>
      <c r="K53" s="82"/>
    </row>
    <row r="54" spans="2:18" x14ac:dyDescent="0.3">
      <c r="B54" s="68">
        <v>1464</v>
      </c>
      <c r="C54" s="68" t="s">
        <v>23</v>
      </c>
      <c r="D54" s="68" t="s">
        <v>24</v>
      </c>
      <c r="E54" s="75">
        <v>2010</v>
      </c>
      <c r="I54" s="81"/>
      <c r="J54" s="81"/>
      <c r="K54" s="82"/>
      <c r="N54" s="71" t="s">
        <v>207</v>
      </c>
    </row>
    <row r="55" spans="2:18" x14ac:dyDescent="0.3">
      <c r="B55" s="68">
        <v>1626</v>
      </c>
      <c r="C55" s="68" t="s">
        <v>21</v>
      </c>
      <c r="D55" s="68" t="s">
        <v>20</v>
      </c>
      <c r="E55" s="75">
        <v>2015</v>
      </c>
      <c r="I55" s="81"/>
      <c r="J55" s="81"/>
      <c r="K55" s="82"/>
    </row>
    <row r="56" spans="2:18" x14ac:dyDescent="0.3">
      <c r="B56" s="68">
        <v>1761</v>
      </c>
      <c r="C56" s="68" t="s">
        <v>23</v>
      </c>
      <c r="D56" s="68" t="s">
        <v>17</v>
      </c>
      <c r="E56" s="75">
        <v>2015</v>
      </c>
      <c r="H56" s="65"/>
      <c r="I56" s="82"/>
      <c r="J56" s="82"/>
      <c r="K56" s="82"/>
    </row>
    <row r="57" spans="2:18" x14ac:dyDescent="0.3">
      <c r="B57" s="68">
        <v>1915</v>
      </c>
      <c r="C57" s="68" t="s">
        <v>21</v>
      </c>
      <c r="D57" s="68" t="s">
        <v>17</v>
      </c>
      <c r="E57" s="75">
        <v>2015</v>
      </c>
    </row>
    <row r="58" spans="2:18" x14ac:dyDescent="0.3">
      <c r="B58" s="68">
        <v>2119</v>
      </c>
      <c r="C58" s="68" t="s">
        <v>18</v>
      </c>
      <c r="D58" s="68" t="s">
        <v>22</v>
      </c>
      <c r="E58" s="75">
        <v>2015</v>
      </c>
    </row>
    <row r="59" spans="2:18" x14ac:dyDescent="0.3">
      <c r="B59" s="68">
        <v>1766</v>
      </c>
      <c r="C59" s="68" t="s">
        <v>19</v>
      </c>
      <c r="D59" s="68" t="s">
        <v>17</v>
      </c>
      <c r="E59" s="75">
        <v>2015</v>
      </c>
    </row>
    <row r="60" spans="2:18" x14ac:dyDescent="0.3">
      <c r="B60" s="68">
        <v>2201</v>
      </c>
      <c r="C60" s="68" t="s">
        <v>19</v>
      </c>
      <c r="D60" s="68" t="s">
        <v>25</v>
      </c>
      <c r="E60" s="75">
        <v>2010</v>
      </c>
    </row>
    <row r="61" spans="2:18" x14ac:dyDescent="0.3">
      <c r="B61" s="68">
        <v>996</v>
      </c>
      <c r="C61" s="68" t="s">
        <v>18</v>
      </c>
      <c r="D61" s="68" t="s">
        <v>20</v>
      </c>
      <c r="E61" s="75">
        <v>2010</v>
      </c>
    </row>
    <row r="62" spans="2:18" x14ac:dyDescent="0.3">
      <c r="B62" s="68">
        <v>2813</v>
      </c>
      <c r="C62" s="68" t="s">
        <v>21</v>
      </c>
      <c r="D62" s="68" t="s">
        <v>17</v>
      </c>
      <c r="E62" s="75">
        <v>2010</v>
      </c>
    </row>
    <row r="63" spans="2:18" x14ac:dyDescent="0.3">
      <c r="B63" s="68">
        <v>323</v>
      </c>
      <c r="C63" s="68" t="s">
        <v>18</v>
      </c>
      <c r="D63" s="68" t="s">
        <v>24</v>
      </c>
      <c r="E63" s="75">
        <v>2010</v>
      </c>
    </row>
    <row r="64" spans="2:18" x14ac:dyDescent="0.3">
      <c r="B64" s="68">
        <v>352</v>
      </c>
      <c r="C64" s="68" t="s">
        <v>19</v>
      </c>
      <c r="D64" s="68" t="s">
        <v>20</v>
      </c>
      <c r="E64" s="75">
        <v>2010</v>
      </c>
    </row>
    <row r="65" spans="2:20" x14ac:dyDescent="0.3">
      <c r="B65" s="68">
        <v>482</v>
      </c>
      <c r="C65" s="68" t="s">
        <v>23</v>
      </c>
      <c r="D65" s="68" t="s">
        <v>24</v>
      </c>
      <c r="E65" s="75">
        <v>2015</v>
      </c>
    </row>
    <row r="66" spans="2:20" x14ac:dyDescent="0.3">
      <c r="B66" s="68">
        <v>1144</v>
      </c>
      <c r="C66" s="68" t="s">
        <v>21</v>
      </c>
      <c r="D66" s="68" t="s">
        <v>25</v>
      </c>
      <c r="E66" s="75">
        <v>2015</v>
      </c>
    </row>
    <row r="67" spans="2:20" x14ac:dyDescent="0.3">
      <c r="B67" s="68">
        <v>1485</v>
      </c>
      <c r="C67" s="68" t="s">
        <v>19</v>
      </c>
      <c r="D67" s="68" t="s">
        <v>20</v>
      </c>
      <c r="E67" s="75">
        <v>2015</v>
      </c>
    </row>
    <row r="68" spans="2:20" ht="15.6" customHeight="1" x14ac:dyDescent="0.3">
      <c r="B68" s="68">
        <v>1509</v>
      </c>
      <c r="C68" s="68" t="s">
        <v>18</v>
      </c>
      <c r="D68" s="68" t="s">
        <v>17</v>
      </c>
      <c r="E68" s="75">
        <v>2015</v>
      </c>
      <c r="H68" s="144" t="s">
        <v>209</v>
      </c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</row>
    <row r="69" spans="2:20" x14ac:dyDescent="0.3">
      <c r="B69" s="68">
        <v>1638</v>
      </c>
      <c r="C69" s="68" t="s">
        <v>19</v>
      </c>
      <c r="D69" s="68" t="s">
        <v>24</v>
      </c>
      <c r="E69" s="75">
        <v>2015</v>
      </c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</row>
    <row r="70" spans="2:20" x14ac:dyDescent="0.3">
      <c r="B70" s="68">
        <v>1961</v>
      </c>
      <c r="C70" s="68" t="s">
        <v>19</v>
      </c>
      <c r="D70" s="68" t="s">
        <v>24</v>
      </c>
      <c r="E70" s="75">
        <v>2010</v>
      </c>
    </row>
    <row r="71" spans="2:20" x14ac:dyDescent="0.3">
      <c r="B71" s="68">
        <v>2127</v>
      </c>
      <c r="C71" s="68" t="s">
        <v>23</v>
      </c>
      <c r="D71" s="68" t="s">
        <v>25</v>
      </c>
      <c r="E71" s="75">
        <v>2010</v>
      </c>
      <c r="H71" s="86" t="s">
        <v>357</v>
      </c>
      <c r="I71" s="86"/>
    </row>
    <row r="72" spans="2:20" x14ac:dyDescent="0.3">
      <c r="B72" s="68">
        <v>2430</v>
      </c>
      <c r="C72" s="68" t="s">
        <v>21</v>
      </c>
      <c r="D72" s="68" t="s">
        <v>24</v>
      </c>
      <c r="E72" s="75">
        <v>2010</v>
      </c>
      <c r="N72" s="71"/>
    </row>
    <row r="73" spans="2:20" x14ac:dyDescent="0.3">
      <c r="B73" s="68">
        <v>1704</v>
      </c>
      <c r="C73" s="68" t="s">
        <v>19</v>
      </c>
      <c r="D73" s="68" t="s">
        <v>24</v>
      </c>
      <c r="E73" s="75">
        <v>2010</v>
      </c>
      <c r="H73" s="194" t="s">
        <v>349</v>
      </c>
      <c r="I73" s="194" t="s">
        <v>348</v>
      </c>
      <c r="J73"/>
      <c r="K73"/>
      <c r="N73" s="71"/>
    </row>
    <row r="74" spans="2:20" x14ac:dyDescent="0.3">
      <c r="B74" s="68">
        <v>1876</v>
      </c>
      <c r="C74" s="68" t="s">
        <v>18</v>
      </c>
      <c r="D74" s="68" t="s">
        <v>24</v>
      </c>
      <c r="E74" s="75">
        <v>2010</v>
      </c>
      <c r="H74" s="194" t="s">
        <v>9</v>
      </c>
      <c r="I74">
        <v>2010</v>
      </c>
      <c r="J74">
        <v>2015</v>
      </c>
      <c r="K74" t="s">
        <v>10</v>
      </c>
      <c r="N74" s="71"/>
    </row>
    <row r="75" spans="2:20" x14ac:dyDescent="0.3">
      <c r="B75" s="68">
        <v>2009.9999999999998</v>
      </c>
      <c r="C75" s="68" t="s">
        <v>21</v>
      </c>
      <c r="D75" s="68" t="s">
        <v>24</v>
      </c>
      <c r="E75" s="75">
        <v>2015</v>
      </c>
      <c r="H75" s="195" t="s">
        <v>18</v>
      </c>
      <c r="I75" s="197">
        <v>0.22246424995605285</v>
      </c>
      <c r="J75" s="197">
        <v>0.35536850448017493</v>
      </c>
      <c r="K75" s="197">
        <v>0.29026678547093665</v>
      </c>
      <c r="N75" s="71"/>
    </row>
    <row r="76" spans="2:20" x14ac:dyDescent="0.3">
      <c r="B76" s="68">
        <v>2165</v>
      </c>
      <c r="C76" s="68" t="s">
        <v>21</v>
      </c>
      <c r="D76" s="68" t="s">
        <v>17</v>
      </c>
      <c r="E76" s="75">
        <v>2015</v>
      </c>
      <c r="H76" s="195" t="s">
        <v>23</v>
      </c>
      <c r="I76" s="197">
        <v>0.24650906839703757</v>
      </c>
      <c r="J76" s="197">
        <v>0.14428291515920949</v>
      </c>
      <c r="K76" s="197">
        <v>0.19435729635425636</v>
      </c>
      <c r="N76" s="71" t="s">
        <v>208</v>
      </c>
    </row>
    <row r="77" spans="2:20" x14ac:dyDescent="0.3">
      <c r="B77" s="68">
        <v>2231</v>
      </c>
      <c r="C77" s="68" t="s">
        <v>21</v>
      </c>
      <c r="D77" s="68" t="s">
        <v>17</v>
      </c>
      <c r="E77" s="75">
        <v>2015</v>
      </c>
      <c r="H77" s="195" t="s">
        <v>21</v>
      </c>
      <c r="I77" s="197">
        <v>0.3169926398092312</v>
      </c>
      <c r="J77" s="197">
        <v>0.27388876250302713</v>
      </c>
      <c r="K77" s="197">
        <v>0.29500273299738683</v>
      </c>
    </row>
    <row r="78" spans="2:20" x14ac:dyDescent="0.3">
      <c r="B78" s="68">
        <v>2389</v>
      </c>
      <c r="C78" s="68" t="s">
        <v>18</v>
      </c>
      <c r="D78" s="68" t="s">
        <v>25</v>
      </c>
      <c r="E78" s="75">
        <v>2015</v>
      </c>
      <c r="H78" s="195" t="s">
        <v>19</v>
      </c>
      <c r="I78" s="197">
        <v>0.21403404183767838</v>
      </c>
      <c r="J78" s="197">
        <v>0.22645981785758842</v>
      </c>
      <c r="K78" s="197">
        <v>0.22037318517742019</v>
      </c>
      <c r="N78" s="71"/>
    </row>
    <row r="79" spans="2:20" x14ac:dyDescent="0.3">
      <c r="B79" s="68">
        <v>335</v>
      </c>
      <c r="C79" s="68" t="s">
        <v>23</v>
      </c>
      <c r="D79" s="68" t="s">
        <v>17</v>
      </c>
      <c r="E79" s="75">
        <v>2015</v>
      </c>
      <c r="H79" s="195" t="s">
        <v>10</v>
      </c>
      <c r="I79" s="197">
        <v>1</v>
      </c>
      <c r="J79" s="197">
        <v>1</v>
      </c>
      <c r="K79" s="197">
        <v>1</v>
      </c>
    </row>
    <row r="80" spans="2:20" x14ac:dyDescent="0.3">
      <c r="B80" s="68">
        <v>963</v>
      </c>
      <c r="C80" s="68" t="s">
        <v>18</v>
      </c>
      <c r="D80" s="68" t="s">
        <v>24</v>
      </c>
      <c r="E80" s="75">
        <v>2010</v>
      </c>
    </row>
    <row r="81" spans="2:15" x14ac:dyDescent="0.3">
      <c r="B81" s="68">
        <v>1298</v>
      </c>
      <c r="C81" s="68" t="s">
        <v>21</v>
      </c>
      <c r="D81" s="68" t="s">
        <v>24</v>
      </c>
      <c r="E81" s="75">
        <v>2010</v>
      </c>
    </row>
    <row r="82" spans="2:15" x14ac:dyDescent="0.3">
      <c r="B82" s="68">
        <v>1410</v>
      </c>
      <c r="C82" s="68" t="s">
        <v>18</v>
      </c>
      <c r="D82" s="68" t="s">
        <v>17</v>
      </c>
      <c r="E82" s="75">
        <v>2010</v>
      </c>
    </row>
    <row r="83" spans="2:15" x14ac:dyDescent="0.3">
      <c r="B83" s="68">
        <v>1553</v>
      </c>
      <c r="C83" s="68" t="s">
        <v>21</v>
      </c>
      <c r="D83" s="68" t="s">
        <v>20</v>
      </c>
      <c r="E83" s="75">
        <v>2010</v>
      </c>
    </row>
    <row r="84" spans="2:15" x14ac:dyDescent="0.3">
      <c r="B84" s="68">
        <v>1648</v>
      </c>
      <c r="C84" s="68" t="s">
        <v>23</v>
      </c>
      <c r="D84" s="68" t="s">
        <v>17</v>
      </c>
      <c r="E84" s="75">
        <v>2010</v>
      </c>
    </row>
    <row r="85" spans="2:15" x14ac:dyDescent="0.3">
      <c r="B85" s="68">
        <v>2071</v>
      </c>
      <c r="C85" s="68" t="s">
        <v>18</v>
      </c>
      <c r="D85" s="68" t="s">
        <v>17</v>
      </c>
      <c r="E85" s="75">
        <v>2015</v>
      </c>
    </row>
    <row r="86" spans="2:15" x14ac:dyDescent="0.3">
      <c r="B86" s="68">
        <v>2116</v>
      </c>
      <c r="C86" s="68" t="s">
        <v>18</v>
      </c>
      <c r="D86" s="68" t="s">
        <v>20</v>
      </c>
      <c r="E86" s="75">
        <v>2015</v>
      </c>
    </row>
    <row r="87" spans="2:15" x14ac:dyDescent="0.3">
      <c r="B87" s="68">
        <v>1500</v>
      </c>
      <c r="C87" s="68" t="s">
        <v>21</v>
      </c>
      <c r="D87" s="68" t="s">
        <v>24</v>
      </c>
      <c r="E87" s="75">
        <v>2015</v>
      </c>
    </row>
    <row r="88" spans="2:15" x14ac:dyDescent="0.3">
      <c r="B88" s="68">
        <v>1549</v>
      </c>
      <c r="C88" s="68" t="s">
        <v>18</v>
      </c>
      <c r="D88" s="68" t="s">
        <v>17</v>
      </c>
      <c r="E88" s="75">
        <v>2015</v>
      </c>
    </row>
    <row r="89" spans="2:15" x14ac:dyDescent="0.3">
      <c r="B89" s="68">
        <v>2348</v>
      </c>
      <c r="C89" s="68" t="s">
        <v>21</v>
      </c>
      <c r="D89" s="68" t="s">
        <v>24</v>
      </c>
      <c r="E89" s="75">
        <v>2015</v>
      </c>
    </row>
    <row r="90" spans="2:15" x14ac:dyDescent="0.3">
      <c r="B90" s="68">
        <v>2498</v>
      </c>
      <c r="C90" s="68" t="s">
        <v>21</v>
      </c>
      <c r="D90" s="68" t="s">
        <v>17</v>
      </c>
      <c r="E90" s="75">
        <v>2010</v>
      </c>
    </row>
    <row r="91" spans="2:15" x14ac:dyDescent="0.3">
      <c r="B91" s="68">
        <v>294</v>
      </c>
      <c r="C91" s="68" t="s">
        <v>18</v>
      </c>
      <c r="D91" s="68" t="s">
        <v>17</v>
      </c>
      <c r="E91" s="75">
        <v>2010</v>
      </c>
    </row>
    <row r="92" spans="2:15" x14ac:dyDescent="0.3">
      <c r="B92" s="68">
        <v>1115</v>
      </c>
      <c r="C92" s="68" t="s">
        <v>18</v>
      </c>
      <c r="D92" s="68" t="s">
        <v>25</v>
      </c>
      <c r="E92" s="75">
        <v>2010</v>
      </c>
      <c r="H92" s="17" t="s">
        <v>9</v>
      </c>
      <c r="I92" s="65">
        <v>2010</v>
      </c>
      <c r="J92" s="65">
        <v>2015</v>
      </c>
      <c r="K92" s="64" t="s">
        <v>10</v>
      </c>
      <c r="M92" s="126" t="s">
        <v>359</v>
      </c>
      <c r="O92" s="34" t="s">
        <v>360</v>
      </c>
    </row>
    <row r="93" spans="2:15" x14ac:dyDescent="0.3">
      <c r="B93" s="68">
        <v>1124</v>
      </c>
      <c r="C93" s="68" t="s">
        <v>21</v>
      </c>
      <c r="D93" s="68" t="s">
        <v>20</v>
      </c>
      <c r="E93" s="75">
        <v>2010</v>
      </c>
      <c r="H93" s="64" t="s">
        <v>18</v>
      </c>
      <c r="I93" s="84">
        <v>0.22246424995605285</v>
      </c>
      <c r="J93" s="84">
        <v>0.35536850448017493</v>
      </c>
      <c r="K93" s="72">
        <v>0.29026678547093665</v>
      </c>
      <c r="M93" s="83">
        <f>J93-I93</f>
        <v>0.13290425452412208</v>
      </c>
      <c r="N93" s="64" t="s">
        <v>358</v>
      </c>
    </row>
    <row r="94" spans="2:15" x14ac:dyDescent="0.3">
      <c r="B94" s="68">
        <v>1532</v>
      </c>
      <c r="C94" s="68" t="s">
        <v>21</v>
      </c>
      <c r="D94" s="68" t="s">
        <v>17</v>
      </c>
      <c r="E94" s="75">
        <v>2010</v>
      </c>
      <c r="H94" s="64" t="s">
        <v>23</v>
      </c>
      <c r="I94" s="84">
        <v>0.24650906839703757</v>
      </c>
      <c r="J94" s="84">
        <v>0.14428291515920949</v>
      </c>
      <c r="K94" s="72">
        <v>0.19435729635425636</v>
      </c>
      <c r="M94" s="83">
        <f t="shared" ref="M94:M97" si="2">J94-I94</f>
        <v>-0.10222615323782808</v>
      </c>
      <c r="N94" s="64" t="s">
        <v>358</v>
      </c>
    </row>
    <row r="95" spans="2:15" x14ac:dyDescent="0.3">
      <c r="B95" s="68">
        <v>1688</v>
      </c>
      <c r="C95" s="68" t="s">
        <v>18</v>
      </c>
      <c r="D95" s="68" t="s">
        <v>24</v>
      </c>
      <c r="E95" s="75">
        <v>2015</v>
      </c>
      <c r="H95" s="64" t="s">
        <v>21</v>
      </c>
      <c r="I95" s="84">
        <v>0.3169926398092312</v>
      </c>
      <c r="J95" s="84">
        <v>0.27388876250302713</v>
      </c>
      <c r="K95" s="72">
        <v>0.29500273299738683</v>
      </c>
      <c r="M95" s="83">
        <f t="shared" si="2"/>
        <v>-4.3103877306204075E-2</v>
      </c>
      <c r="N95" s="64" t="s">
        <v>358</v>
      </c>
    </row>
    <row r="96" spans="2:15" x14ac:dyDescent="0.3">
      <c r="B96" s="68">
        <v>1822</v>
      </c>
      <c r="C96" s="68" t="s">
        <v>18</v>
      </c>
      <c r="D96" s="68" t="s">
        <v>17</v>
      </c>
      <c r="E96" s="75">
        <v>2015</v>
      </c>
      <c r="H96" s="64" t="s">
        <v>19</v>
      </c>
      <c r="I96" s="84">
        <v>0.21403404183767838</v>
      </c>
      <c r="J96" s="84">
        <v>0.22645981785758842</v>
      </c>
      <c r="K96" s="72">
        <v>0.22037318517742019</v>
      </c>
      <c r="M96" s="83">
        <f t="shared" si="2"/>
        <v>1.2425776019910045E-2</v>
      </c>
      <c r="N96" s="64" t="s">
        <v>358</v>
      </c>
    </row>
    <row r="97" spans="2:20" x14ac:dyDescent="0.3">
      <c r="B97" s="68">
        <v>1897</v>
      </c>
      <c r="C97" s="68" t="s">
        <v>19</v>
      </c>
      <c r="D97" s="68" t="s">
        <v>20</v>
      </c>
      <c r="E97" s="75">
        <v>2015</v>
      </c>
      <c r="H97" s="65" t="s">
        <v>10</v>
      </c>
      <c r="I97" s="72">
        <v>1</v>
      </c>
      <c r="J97" s="72">
        <v>1</v>
      </c>
      <c r="K97" s="72">
        <v>1</v>
      </c>
      <c r="M97" s="83">
        <f t="shared" si="2"/>
        <v>0</v>
      </c>
      <c r="N97" s="64" t="s">
        <v>358</v>
      </c>
    </row>
    <row r="98" spans="2:20" x14ac:dyDescent="0.3">
      <c r="B98" s="68">
        <v>2445</v>
      </c>
      <c r="C98" s="68" t="s">
        <v>18</v>
      </c>
      <c r="D98" s="68" t="s">
        <v>17</v>
      </c>
      <c r="E98" s="75">
        <v>2015</v>
      </c>
    </row>
    <row r="99" spans="2:20" x14ac:dyDescent="0.3">
      <c r="B99" s="68">
        <v>2886</v>
      </c>
      <c r="C99" s="68" t="s">
        <v>23</v>
      </c>
      <c r="D99" s="68" t="s">
        <v>17</v>
      </c>
      <c r="E99" s="75">
        <v>2015</v>
      </c>
      <c r="H99" s="143" t="s">
        <v>361</v>
      </c>
      <c r="I99" s="143"/>
      <c r="J99" s="143"/>
      <c r="K99" s="143"/>
      <c r="L99" s="143"/>
      <c r="M99" s="143"/>
      <c r="N99" s="143"/>
      <c r="O99" s="143"/>
      <c r="P99" s="143"/>
      <c r="Q99" s="85"/>
      <c r="R99" s="85"/>
      <c r="S99" s="85"/>
      <c r="T99" s="85"/>
    </row>
    <row r="100" spans="2:20" x14ac:dyDescent="0.3">
      <c r="B100" s="68">
        <v>820</v>
      </c>
      <c r="C100" s="68" t="s">
        <v>18</v>
      </c>
      <c r="D100" s="68" t="s">
        <v>20</v>
      </c>
      <c r="E100" s="75">
        <v>2010</v>
      </c>
      <c r="H100" s="143"/>
      <c r="I100" s="143"/>
      <c r="J100" s="143"/>
      <c r="K100" s="143"/>
      <c r="L100" s="143"/>
      <c r="M100" s="143"/>
      <c r="N100" s="143"/>
      <c r="O100" s="143"/>
      <c r="P100" s="143"/>
      <c r="Q100" s="85"/>
      <c r="R100" s="85"/>
      <c r="S100" s="85"/>
      <c r="T100" s="85"/>
    </row>
    <row r="101" spans="2:20" x14ac:dyDescent="0.3">
      <c r="B101" s="68">
        <v>1266</v>
      </c>
      <c r="C101" s="68" t="s">
        <v>23</v>
      </c>
      <c r="D101" s="68" t="s">
        <v>24</v>
      </c>
      <c r="E101" s="75">
        <v>2010</v>
      </c>
    </row>
    <row r="102" spans="2:20" x14ac:dyDescent="0.3">
      <c r="B102" s="68">
        <v>1741</v>
      </c>
      <c r="C102" s="68" t="s">
        <v>23</v>
      </c>
      <c r="D102" s="68" t="s">
        <v>20</v>
      </c>
      <c r="E102" s="75">
        <v>2010</v>
      </c>
    </row>
    <row r="103" spans="2:20" x14ac:dyDescent="0.3">
      <c r="B103" s="68">
        <v>1772</v>
      </c>
      <c r="C103" s="68" t="s">
        <v>23</v>
      </c>
      <c r="D103" s="68" t="s">
        <v>20</v>
      </c>
      <c r="E103" s="75">
        <v>2010</v>
      </c>
      <c r="O103" s="71" t="s">
        <v>207</v>
      </c>
    </row>
    <row r="104" spans="2:20" x14ac:dyDescent="0.3">
      <c r="B104" s="68">
        <v>1932</v>
      </c>
      <c r="C104" s="68" t="s">
        <v>21</v>
      </c>
      <c r="D104" s="68" t="s">
        <v>24</v>
      </c>
      <c r="E104" s="75">
        <v>2010</v>
      </c>
      <c r="O104" s="71" t="s">
        <v>210</v>
      </c>
    </row>
    <row r="105" spans="2:20" x14ac:dyDescent="0.3">
      <c r="B105" s="68">
        <v>2350</v>
      </c>
      <c r="C105" s="68" t="s">
        <v>19</v>
      </c>
      <c r="D105" s="68" t="s">
        <v>20</v>
      </c>
      <c r="E105" s="75">
        <v>2015</v>
      </c>
    </row>
    <row r="106" spans="2:20" x14ac:dyDescent="0.3">
      <c r="B106" s="68">
        <v>2422</v>
      </c>
      <c r="C106" s="68" t="s">
        <v>18</v>
      </c>
      <c r="D106" s="68" t="s">
        <v>24</v>
      </c>
      <c r="E106" s="75">
        <v>2015</v>
      </c>
    </row>
    <row r="107" spans="2:20" x14ac:dyDescent="0.3">
      <c r="B107" s="68">
        <v>2446</v>
      </c>
      <c r="C107" s="68" t="s">
        <v>23</v>
      </c>
      <c r="D107" s="68" t="s">
        <v>20</v>
      </c>
      <c r="E107" s="75">
        <v>2015</v>
      </c>
    </row>
    <row r="108" spans="2:20" x14ac:dyDescent="0.3">
      <c r="B108" s="68">
        <v>369</v>
      </c>
      <c r="C108" s="68" t="s">
        <v>23</v>
      </c>
      <c r="D108" s="68" t="s">
        <v>24</v>
      </c>
      <c r="E108" s="75">
        <v>2015</v>
      </c>
    </row>
    <row r="109" spans="2:20" x14ac:dyDescent="0.3">
      <c r="B109" s="68">
        <v>978</v>
      </c>
      <c r="C109" s="68" t="s">
        <v>18</v>
      </c>
      <c r="D109" s="68" t="s">
        <v>24</v>
      </c>
      <c r="E109" s="75">
        <v>2015</v>
      </c>
    </row>
    <row r="110" spans="2:20" x14ac:dyDescent="0.3">
      <c r="B110" s="68">
        <v>1238</v>
      </c>
      <c r="C110" s="68" t="s">
        <v>19</v>
      </c>
      <c r="D110" s="68" t="s">
        <v>20</v>
      </c>
      <c r="E110" s="75">
        <v>2010</v>
      </c>
    </row>
    <row r="111" spans="2:20" x14ac:dyDescent="0.3">
      <c r="B111" s="68">
        <v>1818</v>
      </c>
      <c r="C111" s="68" t="s">
        <v>18</v>
      </c>
      <c r="D111" s="68" t="s">
        <v>17</v>
      </c>
      <c r="E111" s="75">
        <v>2010</v>
      </c>
    </row>
    <row r="112" spans="2:20" x14ac:dyDescent="0.3">
      <c r="B112" s="68">
        <v>1824</v>
      </c>
      <c r="C112" s="68" t="s">
        <v>23</v>
      </c>
      <c r="D112" s="68" t="s">
        <v>25</v>
      </c>
      <c r="E112" s="75">
        <v>2010</v>
      </c>
    </row>
    <row r="113" spans="2:5" x14ac:dyDescent="0.3">
      <c r="B113" s="68">
        <v>1907</v>
      </c>
      <c r="C113" s="68" t="s">
        <v>23</v>
      </c>
      <c r="D113" s="68" t="s">
        <v>24</v>
      </c>
      <c r="E113" s="75">
        <v>2010</v>
      </c>
    </row>
    <row r="114" spans="2:5" x14ac:dyDescent="0.3">
      <c r="B114" s="68">
        <v>1938</v>
      </c>
      <c r="C114" s="68" t="s">
        <v>18</v>
      </c>
      <c r="D114" s="68" t="s">
        <v>24</v>
      </c>
      <c r="E114" s="75">
        <v>2010</v>
      </c>
    </row>
    <row r="115" spans="2:5" x14ac:dyDescent="0.3">
      <c r="B115" s="68">
        <v>1940</v>
      </c>
      <c r="C115" s="68" t="s">
        <v>18</v>
      </c>
      <c r="D115" s="68" t="s">
        <v>25</v>
      </c>
      <c r="E115" s="75">
        <v>2015</v>
      </c>
    </row>
    <row r="116" spans="2:5" x14ac:dyDescent="0.3">
      <c r="B116" s="68">
        <v>2197</v>
      </c>
      <c r="C116" s="68" t="s">
        <v>19</v>
      </c>
      <c r="D116" s="68" t="s">
        <v>24</v>
      </c>
      <c r="E116" s="75">
        <v>2015</v>
      </c>
    </row>
    <row r="117" spans="2:5" x14ac:dyDescent="0.3">
      <c r="B117" s="68">
        <v>2646</v>
      </c>
      <c r="C117" s="68" t="s">
        <v>21</v>
      </c>
      <c r="D117" s="68" t="s">
        <v>24</v>
      </c>
      <c r="E117" s="75">
        <v>2015</v>
      </c>
    </row>
    <row r="118" spans="2:5" x14ac:dyDescent="0.3">
      <c r="B118" s="68">
        <v>1461</v>
      </c>
      <c r="C118" s="68" t="s">
        <v>18</v>
      </c>
      <c r="D118" s="68" t="s">
        <v>24</v>
      </c>
      <c r="E118" s="75">
        <v>2015</v>
      </c>
    </row>
    <row r="119" spans="2:5" x14ac:dyDescent="0.3">
      <c r="B119" s="68">
        <v>1731</v>
      </c>
      <c r="C119" s="68" t="s">
        <v>21</v>
      </c>
      <c r="D119" s="68" t="s">
        <v>20</v>
      </c>
      <c r="E119" s="75">
        <v>2015</v>
      </c>
    </row>
    <row r="120" spans="2:5" x14ac:dyDescent="0.3">
      <c r="B120" s="68">
        <v>2230</v>
      </c>
      <c r="C120" s="68" t="s">
        <v>21</v>
      </c>
      <c r="D120" s="68" t="s">
        <v>24</v>
      </c>
      <c r="E120" s="75">
        <v>2010</v>
      </c>
    </row>
    <row r="121" spans="2:5" x14ac:dyDescent="0.3">
      <c r="B121" s="68">
        <v>2341</v>
      </c>
      <c r="C121" s="68" t="s">
        <v>19</v>
      </c>
      <c r="D121" s="68" t="s">
        <v>17</v>
      </c>
      <c r="E121" s="75">
        <v>2010</v>
      </c>
    </row>
    <row r="122" spans="2:5" x14ac:dyDescent="0.3">
      <c r="B122" s="68">
        <v>3292</v>
      </c>
      <c r="C122" s="68" t="s">
        <v>23</v>
      </c>
      <c r="D122" s="68" t="s">
        <v>24</v>
      </c>
      <c r="E122" s="75">
        <v>2010</v>
      </c>
    </row>
    <row r="123" spans="2:5" x14ac:dyDescent="0.3">
      <c r="B123" s="68">
        <v>1108</v>
      </c>
      <c r="C123" s="68" t="s">
        <v>19</v>
      </c>
      <c r="D123" s="68" t="s">
        <v>24</v>
      </c>
      <c r="E123" s="75">
        <v>2010</v>
      </c>
    </row>
    <row r="124" spans="2:5" x14ac:dyDescent="0.3">
      <c r="B124" s="68">
        <v>1295</v>
      </c>
      <c r="C124" s="68" t="s">
        <v>19</v>
      </c>
      <c r="D124" s="68" t="s">
        <v>17</v>
      </c>
      <c r="E124" s="75">
        <v>2010</v>
      </c>
    </row>
    <row r="125" spans="2:5" x14ac:dyDescent="0.3">
      <c r="B125" s="68">
        <v>1344</v>
      </c>
      <c r="C125" s="68" t="s">
        <v>19</v>
      </c>
      <c r="D125" s="68" t="s">
        <v>17</v>
      </c>
      <c r="E125" s="75">
        <v>2015</v>
      </c>
    </row>
    <row r="126" spans="2:5" x14ac:dyDescent="0.3">
      <c r="B126" s="68">
        <v>1906</v>
      </c>
      <c r="C126" s="68" t="s">
        <v>18</v>
      </c>
      <c r="D126" s="68" t="s">
        <v>24</v>
      </c>
      <c r="E126" s="75">
        <v>2015</v>
      </c>
    </row>
    <row r="127" spans="2:5" x14ac:dyDescent="0.3">
      <c r="B127" s="68">
        <v>1952</v>
      </c>
      <c r="C127" s="68" t="s">
        <v>21</v>
      </c>
      <c r="D127" s="68" t="s">
        <v>20</v>
      </c>
      <c r="E127" s="75">
        <v>2015</v>
      </c>
    </row>
    <row r="128" spans="2:5" x14ac:dyDescent="0.3">
      <c r="B128" s="68">
        <v>2070</v>
      </c>
      <c r="C128" s="68" t="s">
        <v>18</v>
      </c>
      <c r="D128" s="68" t="s">
        <v>17</v>
      </c>
      <c r="E128" s="75">
        <v>2015</v>
      </c>
    </row>
    <row r="129" spans="2:5" x14ac:dyDescent="0.3">
      <c r="B129" s="68">
        <v>2454</v>
      </c>
      <c r="C129" s="68" t="s">
        <v>18</v>
      </c>
      <c r="D129" s="68" t="s">
        <v>24</v>
      </c>
      <c r="E129" s="75">
        <v>2015</v>
      </c>
    </row>
    <row r="130" spans="2:5" x14ac:dyDescent="0.3">
      <c r="B130" s="68">
        <v>1606</v>
      </c>
      <c r="C130" s="68" t="s">
        <v>23</v>
      </c>
      <c r="D130" s="68" t="s">
        <v>20</v>
      </c>
      <c r="E130" s="75">
        <v>2010</v>
      </c>
    </row>
    <row r="131" spans="2:5" x14ac:dyDescent="0.3">
      <c r="B131" s="68">
        <v>1680</v>
      </c>
      <c r="C131" s="68" t="s">
        <v>18</v>
      </c>
      <c r="D131" s="68" t="s">
        <v>17</v>
      </c>
      <c r="E131" s="75">
        <v>2010</v>
      </c>
    </row>
    <row r="132" spans="2:5" x14ac:dyDescent="0.3">
      <c r="B132" s="68">
        <v>1827</v>
      </c>
      <c r="C132" s="68" t="s">
        <v>21</v>
      </c>
      <c r="D132" s="68" t="s">
        <v>25</v>
      </c>
      <c r="E132" s="75">
        <v>2010</v>
      </c>
    </row>
    <row r="133" spans="2:5" x14ac:dyDescent="0.3">
      <c r="B133" s="68">
        <v>1915</v>
      </c>
      <c r="C133" s="68" t="s">
        <v>21</v>
      </c>
      <c r="D133" s="68" t="s">
        <v>17</v>
      </c>
      <c r="E133" s="75">
        <v>2010</v>
      </c>
    </row>
    <row r="134" spans="2:5" x14ac:dyDescent="0.3">
      <c r="B134" s="68">
        <v>2084</v>
      </c>
      <c r="C134" s="68" t="s">
        <v>21</v>
      </c>
      <c r="D134" s="68" t="s">
        <v>24</v>
      </c>
      <c r="E134" s="75">
        <v>2010</v>
      </c>
    </row>
    <row r="135" spans="2:5" x14ac:dyDescent="0.3">
      <c r="B135" s="68">
        <v>2639</v>
      </c>
      <c r="C135" s="68" t="s">
        <v>19</v>
      </c>
      <c r="D135" s="68" t="s">
        <v>17</v>
      </c>
      <c r="E135" s="75">
        <v>2015</v>
      </c>
    </row>
    <row r="136" spans="2:5" x14ac:dyDescent="0.3">
      <c r="B136" s="68">
        <v>842</v>
      </c>
      <c r="C136" s="68" t="s">
        <v>18</v>
      </c>
      <c r="D136" s="68" t="s">
        <v>17</v>
      </c>
      <c r="E136" s="75">
        <v>2015</v>
      </c>
    </row>
    <row r="137" spans="2:5" x14ac:dyDescent="0.3">
      <c r="B137" s="68">
        <v>1963</v>
      </c>
      <c r="C137" s="68" t="s">
        <v>19</v>
      </c>
      <c r="D137" s="68" t="s">
        <v>24</v>
      </c>
      <c r="E137" s="75">
        <v>2015</v>
      </c>
    </row>
    <row r="138" spans="2:5" x14ac:dyDescent="0.3">
      <c r="B138" s="68">
        <v>2059</v>
      </c>
      <c r="C138" s="68" t="s">
        <v>19</v>
      </c>
      <c r="D138" s="68" t="s">
        <v>24</v>
      </c>
      <c r="E138" s="75">
        <v>2015</v>
      </c>
    </row>
    <row r="139" spans="2:5" x14ac:dyDescent="0.3">
      <c r="B139" s="68">
        <v>2338</v>
      </c>
      <c r="C139" s="68" t="s">
        <v>21</v>
      </c>
      <c r="D139" s="68" t="s">
        <v>17</v>
      </c>
      <c r="E139" s="75">
        <v>2015</v>
      </c>
    </row>
    <row r="140" spans="2:5" x14ac:dyDescent="0.3">
      <c r="B140" s="68">
        <v>3043</v>
      </c>
      <c r="C140" s="68" t="s">
        <v>18</v>
      </c>
      <c r="D140" s="68" t="s">
        <v>24</v>
      </c>
      <c r="E140" s="75">
        <v>2010</v>
      </c>
    </row>
    <row r="141" spans="2:5" x14ac:dyDescent="0.3">
      <c r="B141" s="68">
        <v>1059</v>
      </c>
      <c r="C141" s="68" t="s">
        <v>18</v>
      </c>
      <c r="D141" s="68" t="s">
        <v>17</v>
      </c>
      <c r="E141" s="75">
        <v>2010</v>
      </c>
    </row>
    <row r="142" spans="2:5" x14ac:dyDescent="0.3">
      <c r="B142" s="68">
        <v>1674</v>
      </c>
      <c r="C142" s="68" t="s">
        <v>19</v>
      </c>
      <c r="D142" s="68" t="s">
        <v>24</v>
      </c>
      <c r="E142" s="75">
        <v>2010</v>
      </c>
    </row>
    <row r="143" spans="2:5" x14ac:dyDescent="0.3">
      <c r="B143" s="68">
        <v>1807</v>
      </c>
      <c r="C143" s="68" t="s">
        <v>21</v>
      </c>
      <c r="D143" s="68" t="s">
        <v>24</v>
      </c>
      <c r="E143" s="75">
        <v>2010</v>
      </c>
    </row>
    <row r="144" spans="2:5" x14ac:dyDescent="0.3">
      <c r="B144" s="68">
        <v>2056</v>
      </c>
      <c r="C144" s="68" t="s">
        <v>19</v>
      </c>
      <c r="D144" s="68" t="s">
        <v>22</v>
      </c>
      <c r="E144" s="75">
        <v>2010</v>
      </c>
    </row>
    <row r="145" spans="2:5" x14ac:dyDescent="0.3">
      <c r="B145" s="68">
        <v>2236</v>
      </c>
      <c r="C145" s="68" t="s">
        <v>21</v>
      </c>
      <c r="D145" s="68" t="s">
        <v>17</v>
      </c>
      <c r="E145" s="75">
        <v>2015</v>
      </c>
    </row>
    <row r="146" spans="2:5" x14ac:dyDescent="0.3">
      <c r="B146" s="68">
        <v>2928</v>
      </c>
      <c r="C146" s="68" t="s">
        <v>18</v>
      </c>
      <c r="D146" s="68" t="s">
        <v>17</v>
      </c>
      <c r="E146" s="75">
        <v>2015</v>
      </c>
    </row>
    <row r="147" spans="2:5" x14ac:dyDescent="0.3">
      <c r="B147" s="68">
        <v>1269</v>
      </c>
      <c r="C147" s="68" t="s">
        <v>21</v>
      </c>
      <c r="D147" s="68" t="s">
        <v>24</v>
      </c>
      <c r="E147" s="75">
        <v>2015</v>
      </c>
    </row>
    <row r="148" spans="2:5" x14ac:dyDescent="0.3">
      <c r="B148" s="68">
        <v>1717</v>
      </c>
      <c r="C148" s="68" t="s">
        <v>19</v>
      </c>
      <c r="D148" s="68" t="s">
        <v>17</v>
      </c>
      <c r="E148" s="75">
        <v>2015</v>
      </c>
    </row>
    <row r="149" spans="2:5" x14ac:dyDescent="0.3">
      <c r="B149" s="68">
        <v>1797</v>
      </c>
      <c r="C149" s="68" t="s">
        <v>18</v>
      </c>
      <c r="D149" s="68" t="s">
        <v>24</v>
      </c>
      <c r="E149" s="75">
        <v>2015</v>
      </c>
    </row>
    <row r="150" spans="2:5" x14ac:dyDescent="0.3">
      <c r="B150" s="68">
        <v>1955</v>
      </c>
      <c r="C150" s="68" t="s">
        <v>23</v>
      </c>
      <c r="D150" s="68" t="s">
        <v>22</v>
      </c>
      <c r="E150" s="75">
        <v>2010</v>
      </c>
    </row>
    <row r="151" spans="2:5" x14ac:dyDescent="0.3">
      <c r="B151" s="68">
        <v>2199</v>
      </c>
      <c r="C151" s="68" t="s">
        <v>21</v>
      </c>
      <c r="D151" s="68" t="s">
        <v>17</v>
      </c>
      <c r="E151" s="75">
        <v>2010</v>
      </c>
    </row>
    <row r="152" spans="2:5" x14ac:dyDescent="0.3">
      <c r="B152" s="68">
        <v>2482</v>
      </c>
      <c r="C152" s="68" t="s">
        <v>23</v>
      </c>
      <c r="D152" s="68" t="s">
        <v>20</v>
      </c>
      <c r="E152" s="75">
        <v>2010</v>
      </c>
    </row>
    <row r="153" spans="2:5" x14ac:dyDescent="0.3">
      <c r="B153" s="68">
        <v>2701</v>
      </c>
      <c r="C153" s="68" t="s">
        <v>19</v>
      </c>
      <c r="D153" s="68" t="s">
        <v>17</v>
      </c>
      <c r="E153" s="75">
        <v>2010</v>
      </c>
    </row>
    <row r="154" spans="2:5" x14ac:dyDescent="0.3">
      <c r="B154" s="68">
        <v>3210</v>
      </c>
      <c r="C154" s="68" t="s">
        <v>23</v>
      </c>
      <c r="D154" s="68" t="s">
        <v>25</v>
      </c>
      <c r="E154" s="75">
        <v>2010</v>
      </c>
    </row>
    <row r="155" spans="2:5" x14ac:dyDescent="0.3">
      <c r="B155" s="68">
        <v>377</v>
      </c>
      <c r="C155" s="68" t="s">
        <v>23</v>
      </c>
      <c r="D155" s="68" t="s">
        <v>17</v>
      </c>
      <c r="E155" s="75">
        <v>2015</v>
      </c>
    </row>
    <row r="156" spans="2:5" x14ac:dyDescent="0.3">
      <c r="B156" s="68">
        <v>1220</v>
      </c>
      <c r="C156" s="68" t="s">
        <v>23</v>
      </c>
      <c r="D156" s="68" t="s">
        <v>24</v>
      </c>
      <c r="E156" s="75">
        <v>2015</v>
      </c>
    </row>
    <row r="157" spans="2:5" x14ac:dyDescent="0.3">
      <c r="B157" s="68">
        <v>1401</v>
      </c>
      <c r="C157" s="68" t="s">
        <v>21</v>
      </c>
      <c r="D157" s="68" t="s">
        <v>17</v>
      </c>
      <c r="E157" s="75">
        <v>2015</v>
      </c>
    </row>
    <row r="158" spans="2:5" x14ac:dyDescent="0.3">
      <c r="B158" s="68">
        <v>2175</v>
      </c>
      <c r="C158" s="68" t="s">
        <v>23</v>
      </c>
      <c r="D158" s="68" t="s">
        <v>24</v>
      </c>
      <c r="E158" s="75">
        <v>2015</v>
      </c>
    </row>
    <row r="159" spans="2:5" x14ac:dyDescent="0.3">
      <c r="B159" s="68">
        <v>1118</v>
      </c>
      <c r="C159" s="68" t="s">
        <v>19</v>
      </c>
      <c r="D159" s="68" t="s">
        <v>20</v>
      </c>
      <c r="E159" s="75">
        <v>2015</v>
      </c>
    </row>
    <row r="160" spans="2:5" x14ac:dyDescent="0.3">
      <c r="B160" s="68">
        <v>2584</v>
      </c>
      <c r="C160" s="68" t="s">
        <v>23</v>
      </c>
      <c r="D160" s="68" t="s">
        <v>20</v>
      </c>
      <c r="E160" s="75">
        <v>2010</v>
      </c>
    </row>
    <row r="161" spans="2:5" x14ac:dyDescent="0.3">
      <c r="B161" s="68">
        <v>2666</v>
      </c>
      <c r="C161" s="68" t="s">
        <v>21</v>
      </c>
      <c r="D161" s="68" t="s">
        <v>25</v>
      </c>
      <c r="E161" s="75">
        <v>2010</v>
      </c>
    </row>
    <row r="162" spans="2:5" x14ac:dyDescent="0.3">
      <c r="B162" s="68">
        <v>2991</v>
      </c>
      <c r="C162" s="68" t="s">
        <v>21</v>
      </c>
      <c r="D162" s="68" t="s">
        <v>17</v>
      </c>
      <c r="E162" s="75">
        <v>2010</v>
      </c>
    </row>
    <row r="163" spans="2:5" x14ac:dyDescent="0.3">
      <c r="B163" s="68">
        <v>934</v>
      </c>
      <c r="C163" s="68" t="s">
        <v>19</v>
      </c>
      <c r="D163" s="68" t="s">
        <v>25</v>
      </c>
      <c r="E163" s="75">
        <v>2010</v>
      </c>
    </row>
    <row r="164" spans="2:5" x14ac:dyDescent="0.3">
      <c r="B164" s="68">
        <v>2063</v>
      </c>
      <c r="C164" s="68" t="s">
        <v>18</v>
      </c>
      <c r="D164" s="68" t="s">
        <v>17</v>
      </c>
      <c r="E164" s="75">
        <v>2010</v>
      </c>
    </row>
    <row r="165" spans="2:5" x14ac:dyDescent="0.3">
      <c r="B165" s="68">
        <v>2083</v>
      </c>
      <c r="C165" s="68" t="s">
        <v>19</v>
      </c>
      <c r="D165" s="68" t="s">
        <v>24</v>
      </c>
      <c r="E165" s="75">
        <v>2015</v>
      </c>
    </row>
    <row r="166" spans="2:5" x14ac:dyDescent="0.3">
      <c r="B166" s="68">
        <v>2856</v>
      </c>
      <c r="C166" s="68" t="s">
        <v>23</v>
      </c>
      <c r="D166" s="68" t="s">
        <v>22</v>
      </c>
      <c r="E166" s="75">
        <v>2015</v>
      </c>
    </row>
    <row r="167" spans="2:5" x14ac:dyDescent="0.3">
      <c r="B167" s="68">
        <v>2989</v>
      </c>
      <c r="C167" s="68" t="s">
        <v>21</v>
      </c>
      <c r="D167" s="68" t="s">
        <v>20</v>
      </c>
      <c r="E167" s="75">
        <v>2015</v>
      </c>
    </row>
    <row r="168" spans="2:5" x14ac:dyDescent="0.3">
      <c r="B168" s="68">
        <v>910</v>
      </c>
      <c r="C168" s="68" t="s">
        <v>19</v>
      </c>
      <c r="D168" s="68" t="s">
        <v>17</v>
      </c>
      <c r="E168" s="75">
        <v>2015</v>
      </c>
    </row>
    <row r="169" spans="2:5" x14ac:dyDescent="0.3">
      <c r="B169" s="68">
        <v>1536</v>
      </c>
      <c r="C169" s="68" t="s">
        <v>18</v>
      </c>
      <c r="D169" s="68" t="s">
        <v>17</v>
      </c>
      <c r="E169" s="75">
        <v>2015</v>
      </c>
    </row>
    <row r="170" spans="2:5" x14ac:dyDescent="0.3">
      <c r="B170" s="66"/>
      <c r="C170" s="66"/>
      <c r="D170" s="66"/>
      <c r="E170" s="66"/>
    </row>
    <row r="171" spans="2:5" x14ac:dyDescent="0.3">
      <c r="B171" s="66"/>
      <c r="C171" s="66"/>
      <c r="D171" s="66"/>
      <c r="E171" s="66"/>
    </row>
    <row r="172" spans="2:5" x14ac:dyDescent="0.3">
      <c r="B172" s="66"/>
      <c r="C172" s="66"/>
      <c r="D172" s="66"/>
      <c r="E172" s="66"/>
    </row>
    <row r="173" spans="2:5" x14ac:dyDescent="0.3">
      <c r="B173" s="66"/>
      <c r="C173" s="66"/>
      <c r="D173" s="66"/>
      <c r="E173" s="66"/>
    </row>
    <row r="174" spans="2:5" x14ac:dyDescent="0.3">
      <c r="B174" s="66"/>
      <c r="C174" s="66"/>
      <c r="D174" s="66"/>
      <c r="E174" s="66"/>
    </row>
    <row r="175" spans="2:5" x14ac:dyDescent="0.3">
      <c r="B175" s="66"/>
      <c r="C175" s="66"/>
      <c r="D175" s="66"/>
      <c r="E175" s="66"/>
    </row>
    <row r="176" spans="2:5" x14ac:dyDescent="0.3">
      <c r="B176" s="66"/>
      <c r="C176" s="66"/>
      <c r="D176" s="66"/>
      <c r="E176" s="66"/>
    </row>
    <row r="177" spans="2:5" x14ac:dyDescent="0.3">
      <c r="B177" s="66"/>
      <c r="C177" s="66"/>
      <c r="D177" s="66"/>
      <c r="E177" s="66"/>
    </row>
    <row r="178" spans="2:5" x14ac:dyDescent="0.3">
      <c r="B178" s="66"/>
      <c r="C178" s="66"/>
      <c r="D178" s="66"/>
      <c r="E178" s="66"/>
    </row>
    <row r="179" spans="2:5" x14ac:dyDescent="0.3">
      <c r="B179" s="66"/>
      <c r="C179" s="66"/>
      <c r="D179" s="66"/>
      <c r="E179" s="66"/>
    </row>
    <row r="180" spans="2:5" x14ac:dyDescent="0.3">
      <c r="B180" s="66"/>
      <c r="C180" s="66"/>
      <c r="D180" s="66"/>
      <c r="E180" s="66"/>
    </row>
    <row r="181" spans="2:5" x14ac:dyDescent="0.3">
      <c r="B181" s="66"/>
      <c r="C181" s="66"/>
      <c r="D181" s="66"/>
      <c r="E181" s="66"/>
    </row>
    <row r="182" spans="2:5" x14ac:dyDescent="0.3">
      <c r="B182" s="66"/>
      <c r="C182" s="66"/>
      <c r="D182" s="66"/>
      <c r="E182" s="66"/>
    </row>
    <row r="183" spans="2:5" x14ac:dyDescent="0.3">
      <c r="B183" s="66"/>
      <c r="C183" s="66"/>
      <c r="D183" s="66"/>
      <c r="E183" s="66"/>
    </row>
    <row r="184" spans="2:5" x14ac:dyDescent="0.3">
      <c r="B184" s="66"/>
      <c r="C184" s="66"/>
      <c r="D184" s="66"/>
      <c r="E184" s="66"/>
    </row>
    <row r="185" spans="2:5" x14ac:dyDescent="0.3">
      <c r="B185" s="66"/>
      <c r="C185" s="66"/>
      <c r="D185" s="66"/>
      <c r="E185" s="66"/>
    </row>
    <row r="186" spans="2:5" x14ac:dyDescent="0.3">
      <c r="B186" s="66"/>
      <c r="C186" s="66"/>
      <c r="D186" s="66"/>
      <c r="E186" s="66"/>
    </row>
    <row r="187" spans="2:5" x14ac:dyDescent="0.3">
      <c r="B187" s="66"/>
      <c r="C187" s="66"/>
      <c r="D187" s="66"/>
      <c r="E187" s="66"/>
    </row>
    <row r="188" spans="2:5" x14ac:dyDescent="0.3">
      <c r="B188" s="66"/>
      <c r="C188" s="66"/>
      <c r="D188" s="66"/>
      <c r="E188" s="66"/>
    </row>
    <row r="189" spans="2:5" x14ac:dyDescent="0.3">
      <c r="B189" s="66"/>
      <c r="C189" s="66"/>
      <c r="D189" s="66"/>
      <c r="E189" s="66"/>
    </row>
    <row r="190" spans="2:5" x14ac:dyDescent="0.3">
      <c r="B190" s="66"/>
      <c r="C190" s="66"/>
      <c r="D190" s="66"/>
      <c r="E190" s="66"/>
    </row>
    <row r="191" spans="2:5" x14ac:dyDescent="0.3">
      <c r="B191" s="66"/>
      <c r="C191" s="66"/>
      <c r="D191" s="66"/>
      <c r="E191" s="66"/>
    </row>
    <row r="192" spans="2:5" x14ac:dyDescent="0.3">
      <c r="B192" s="66"/>
      <c r="C192" s="66"/>
      <c r="D192" s="66"/>
      <c r="E192" s="66"/>
    </row>
    <row r="193" spans="2:5" x14ac:dyDescent="0.3">
      <c r="B193" s="66"/>
      <c r="C193" s="66"/>
      <c r="D193" s="66"/>
      <c r="E193" s="66"/>
    </row>
    <row r="194" spans="2:5" x14ac:dyDescent="0.3">
      <c r="B194" s="66"/>
      <c r="C194" s="66"/>
      <c r="D194" s="66"/>
      <c r="E194" s="66"/>
    </row>
    <row r="195" spans="2:5" x14ac:dyDescent="0.3">
      <c r="B195" s="66"/>
      <c r="C195" s="66"/>
      <c r="D195" s="66"/>
      <c r="E195" s="66"/>
    </row>
    <row r="196" spans="2:5" x14ac:dyDescent="0.3">
      <c r="B196" s="66"/>
      <c r="C196" s="66"/>
      <c r="D196" s="66"/>
      <c r="E196" s="66"/>
    </row>
    <row r="197" spans="2:5" x14ac:dyDescent="0.3">
      <c r="B197" s="66"/>
      <c r="C197" s="66"/>
      <c r="D197" s="66"/>
      <c r="E197" s="66"/>
    </row>
    <row r="198" spans="2:5" x14ac:dyDescent="0.3">
      <c r="B198" s="66"/>
      <c r="C198" s="66"/>
      <c r="D198" s="66"/>
      <c r="E198" s="66"/>
    </row>
    <row r="199" spans="2:5" x14ac:dyDescent="0.3">
      <c r="B199" s="66"/>
      <c r="C199" s="66"/>
      <c r="D199" s="66"/>
      <c r="E199" s="66"/>
    </row>
  </sheetData>
  <mergeCells count="9">
    <mergeCell ref="B2:O2"/>
    <mergeCell ref="B15:O15"/>
    <mergeCell ref="B17:F17"/>
    <mergeCell ref="H99:P100"/>
    <mergeCell ref="H19:T20"/>
    <mergeCell ref="M41:N41"/>
    <mergeCell ref="P44:T44"/>
    <mergeCell ref="H68:T69"/>
    <mergeCell ref="P47:R47"/>
  </mergeCell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3BEE-7FE2-457A-AAA6-68D0BFA2863F}">
  <sheetPr>
    <tabColor rgb="FFC00000"/>
  </sheetPr>
  <dimension ref="B2:Y198"/>
  <sheetViews>
    <sheetView zoomScaleNormal="100" workbookViewId="0">
      <selection activeCell="N192" sqref="N192"/>
    </sheetView>
  </sheetViews>
  <sheetFormatPr defaultColWidth="8.6640625" defaultRowHeight="15.6" x14ac:dyDescent="0.3"/>
  <cols>
    <col min="1" max="1" width="1.88671875" style="64" customWidth="1"/>
    <col min="2" max="2" width="23" style="64" customWidth="1"/>
    <col min="3" max="3" width="11.109375" style="64" bestFit="1" customWidth="1"/>
    <col min="4" max="4" width="16.109375" style="64" bestFit="1" customWidth="1"/>
    <col min="5" max="5" width="11.109375" style="64" customWidth="1"/>
    <col min="6" max="7" width="13.44140625" style="64" customWidth="1"/>
    <col min="8" max="8" width="8.6640625" style="64"/>
    <col min="9" max="9" width="5.44140625" style="64" customWidth="1"/>
    <col min="10" max="10" width="12.109375" style="64" bestFit="1" customWidth="1"/>
    <col min="11" max="11" width="32.21875" style="64" bestFit="1" customWidth="1"/>
    <col min="12" max="12" width="29.5546875" style="64" bestFit="1" customWidth="1"/>
    <col min="13" max="13" width="22.44140625" style="64" bestFit="1" customWidth="1"/>
    <col min="14" max="14" width="12.44140625" style="64" bestFit="1" customWidth="1"/>
    <col min="15" max="15" width="32.44140625" style="64" bestFit="1" customWidth="1"/>
    <col min="16" max="16" width="29.5546875" style="64" customWidth="1"/>
    <col min="17" max="17" width="18.6640625" style="64" customWidth="1"/>
    <col min="18" max="23" width="8.6640625" style="64"/>
    <col min="24" max="24" width="9.6640625" style="64" customWidth="1"/>
    <col min="25" max="25" width="8.6640625" style="64"/>
    <col min="26" max="26" width="2.5546875" style="64" customWidth="1"/>
    <col min="27" max="16384" width="8.6640625" style="64"/>
  </cols>
  <sheetData>
    <row r="2" spans="2:15" x14ac:dyDescent="0.3">
      <c r="B2" s="130" t="s">
        <v>46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4" spans="2:15" x14ac:dyDescent="0.3">
      <c r="B4" s="79" t="s">
        <v>133</v>
      </c>
      <c r="C4" s="80"/>
      <c r="D4" s="64" t="s">
        <v>134</v>
      </c>
    </row>
    <row r="7" spans="2:15" x14ac:dyDescent="0.3">
      <c r="B7" s="101" t="s">
        <v>135</v>
      </c>
      <c r="C7" s="64" t="s">
        <v>142</v>
      </c>
      <c r="G7" s="65" t="s">
        <v>138</v>
      </c>
      <c r="H7" s="64" t="s">
        <v>139</v>
      </c>
    </row>
    <row r="8" spans="2:15" x14ac:dyDescent="0.3">
      <c r="B8" s="64" t="s">
        <v>136</v>
      </c>
    </row>
    <row r="9" spans="2:15" x14ac:dyDescent="0.3">
      <c r="B9" s="64" t="s">
        <v>137</v>
      </c>
    </row>
    <row r="10" spans="2:15" x14ac:dyDescent="0.3">
      <c r="G10" s="65" t="s">
        <v>140</v>
      </c>
      <c r="K10" s="65" t="s">
        <v>129</v>
      </c>
    </row>
    <row r="11" spans="2:15" x14ac:dyDescent="0.3">
      <c r="G11" s="64" t="s">
        <v>199</v>
      </c>
      <c r="K11" s="64" t="s">
        <v>176</v>
      </c>
    </row>
    <row r="13" spans="2:15" x14ac:dyDescent="0.3">
      <c r="B13" s="79" t="s">
        <v>143</v>
      </c>
      <c r="C13" s="64" t="s">
        <v>144</v>
      </c>
    </row>
    <row r="15" spans="2:15" x14ac:dyDescent="0.3">
      <c r="B15" s="130" t="s">
        <v>45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2:15" ht="15.6" customHeight="1" x14ac:dyDescent="0.3"/>
    <row r="17" spans="2:22" x14ac:dyDescent="0.3">
      <c r="B17" s="142" t="s">
        <v>120</v>
      </c>
      <c r="C17" s="142"/>
      <c r="D17" s="142"/>
      <c r="E17" s="142"/>
      <c r="F17" s="142"/>
      <c r="G17" s="142"/>
      <c r="H17" s="142"/>
    </row>
    <row r="19" spans="2:22" ht="15.6" customHeight="1" x14ac:dyDescent="0.3">
      <c r="B19" s="87" t="s">
        <v>0</v>
      </c>
      <c r="C19" s="87" t="s">
        <v>83</v>
      </c>
      <c r="D19" s="87" t="s">
        <v>82</v>
      </c>
      <c r="E19" s="87" t="s">
        <v>1</v>
      </c>
      <c r="F19" s="87" t="s">
        <v>2</v>
      </c>
      <c r="G19" s="87" t="s">
        <v>14</v>
      </c>
      <c r="H19" s="87" t="s">
        <v>3</v>
      </c>
      <c r="J19" s="142" t="s">
        <v>211</v>
      </c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</row>
    <row r="20" spans="2:22" x14ac:dyDescent="0.3">
      <c r="B20" s="68">
        <v>329</v>
      </c>
      <c r="C20" s="68">
        <v>7</v>
      </c>
      <c r="D20" s="68">
        <v>853</v>
      </c>
      <c r="E20" s="68" t="s">
        <v>4</v>
      </c>
      <c r="F20" s="68" t="s">
        <v>5</v>
      </c>
      <c r="G20" s="68" t="s">
        <v>12</v>
      </c>
      <c r="H20" s="14">
        <v>2000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2:22" x14ac:dyDescent="0.3">
      <c r="B21" s="68">
        <v>503</v>
      </c>
      <c r="C21" s="68">
        <v>10</v>
      </c>
      <c r="D21" s="68">
        <v>883</v>
      </c>
      <c r="E21" s="68" t="s">
        <v>4</v>
      </c>
      <c r="F21" s="68" t="s">
        <v>6</v>
      </c>
      <c r="G21" s="68" t="s">
        <v>12</v>
      </c>
      <c r="H21" s="14">
        <v>2000</v>
      </c>
      <c r="J21" s="34" t="s">
        <v>370</v>
      </c>
    </row>
    <row r="22" spans="2:22" x14ac:dyDescent="0.3">
      <c r="B22" s="68">
        <v>505</v>
      </c>
      <c r="C22" s="68">
        <v>10</v>
      </c>
      <c r="D22" s="68">
        <v>822</v>
      </c>
      <c r="E22" s="68" t="s">
        <v>4</v>
      </c>
      <c r="F22" s="68" t="s">
        <v>5</v>
      </c>
      <c r="G22" s="68" t="s">
        <v>12</v>
      </c>
      <c r="H22" s="14">
        <v>2000</v>
      </c>
      <c r="J22" s="90" t="s">
        <v>371</v>
      </c>
      <c r="K22" s="90"/>
      <c r="L22" s="90"/>
      <c r="M22" s="90"/>
      <c r="N22" s="90"/>
      <c r="O22" s="90"/>
      <c r="P22" s="90"/>
      <c r="Q22" s="90"/>
      <c r="V22" s="90"/>
    </row>
    <row r="23" spans="2:22" x14ac:dyDescent="0.3">
      <c r="B23" s="68">
        <v>466</v>
      </c>
      <c r="C23" s="68">
        <v>10</v>
      </c>
      <c r="D23" s="68">
        <v>865</v>
      </c>
      <c r="E23" s="68" t="s">
        <v>7</v>
      </c>
      <c r="F23" s="68" t="s">
        <v>5</v>
      </c>
      <c r="G23" s="68" t="s">
        <v>11</v>
      </c>
      <c r="H23" s="14">
        <v>2000</v>
      </c>
      <c r="K23" s="88" t="s">
        <v>374</v>
      </c>
      <c r="L23" s="88" t="s">
        <v>375</v>
      </c>
    </row>
    <row r="24" spans="2:22" x14ac:dyDescent="0.3">
      <c r="B24" s="68">
        <v>359</v>
      </c>
      <c r="C24" s="68">
        <v>7</v>
      </c>
      <c r="D24" s="68">
        <v>751</v>
      </c>
      <c r="E24" s="68" t="s">
        <v>7</v>
      </c>
      <c r="F24" s="68" t="s">
        <v>6</v>
      </c>
      <c r="G24" s="68" t="s">
        <v>11</v>
      </c>
      <c r="H24" s="14">
        <v>2000</v>
      </c>
      <c r="J24" s="194" t="s">
        <v>9</v>
      </c>
      <c r="K24" t="s">
        <v>372</v>
      </c>
      <c r="L24" t="s">
        <v>373</v>
      </c>
      <c r="Q24" s="71" t="s">
        <v>213</v>
      </c>
    </row>
    <row r="25" spans="2:22" x14ac:dyDescent="0.3">
      <c r="B25" s="68">
        <v>546</v>
      </c>
      <c r="C25" s="68">
        <v>8</v>
      </c>
      <c r="D25" s="68">
        <v>870</v>
      </c>
      <c r="E25" s="68" t="s">
        <v>4</v>
      </c>
      <c r="F25" s="68" t="s">
        <v>6</v>
      </c>
      <c r="G25" s="68" t="s">
        <v>11</v>
      </c>
      <c r="H25" s="14">
        <v>2000</v>
      </c>
      <c r="J25" s="195" t="s">
        <v>11</v>
      </c>
      <c r="K25" s="196">
        <v>24</v>
      </c>
      <c r="L25" s="197">
        <v>0.3</v>
      </c>
      <c r="Q25" s="71"/>
    </row>
    <row r="26" spans="2:22" x14ac:dyDescent="0.3">
      <c r="B26" s="68">
        <v>427</v>
      </c>
      <c r="C26" s="68">
        <v>5</v>
      </c>
      <c r="D26" s="68">
        <v>780</v>
      </c>
      <c r="E26" s="68" t="s">
        <v>7</v>
      </c>
      <c r="F26" s="68" t="s">
        <v>6</v>
      </c>
      <c r="G26" s="68" t="s">
        <v>11</v>
      </c>
      <c r="H26" s="14">
        <v>2000</v>
      </c>
      <c r="J26" s="195" t="s">
        <v>12</v>
      </c>
      <c r="K26" s="196">
        <v>17</v>
      </c>
      <c r="L26" s="197">
        <v>0.21249999999999999</v>
      </c>
      <c r="Q26" s="71"/>
    </row>
    <row r="27" spans="2:22" x14ac:dyDescent="0.3">
      <c r="B27" s="68">
        <v>474</v>
      </c>
      <c r="C27" s="68">
        <v>9</v>
      </c>
      <c r="D27" s="68">
        <v>857</v>
      </c>
      <c r="E27" s="68" t="s">
        <v>7</v>
      </c>
      <c r="F27" s="68" t="s">
        <v>6</v>
      </c>
      <c r="G27" s="68" t="s">
        <v>11</v>
      </c>
      <c r="H27" s="14">
        <v>2000</v>
      </c>
      <c r="J27" s="195" t="s">
        <v>13</v>
      </c>
      <c r="K27" s="196">
        <v>39</v>
      </c>
      <c r="L27" s="197">
        <v>0.48749999999999999</v>
      </c>
      <c r="Q27" s="71"/>
    </row>
    <row r="28" spans="2:22" x14ac:dyDescent="0.3">
      <c r="B28" s="68">
        <v>382</v>
      </c>
      <c r="C28" s="68">
        <v>3</v>
      </c>
      <c r="D28" s="68">
        <v>818</v>
      </c>
      <c r="E28" s="68" t="s">
        <v>7</v>
      </c>
      <c r="F28" s="68" t="s">
        <v>6</v>
      </c>
      <c r="G28" s="68" t="s">
        <v>11</v>
      </c>
      <c r="H28" s="14">
        <v>2000</v>
      </c>
      <c r="J28" s="195" t="s">
        <v>10</v>
      </c>
      <c r="K28" s="196">
        <v>80</v>
      </c>
      <c r="L28" s="197">
        <v>1</v>
      </c>
      <c r="Q28" s="71"/>
    </row>
    <row r="29" spans="2:22" x14ac:dyDescent="0.3">
      <c r="B29" s="68">
        <v>422</v>
      </c>
      <c r="C29" s="68">
        <v>8</v>
      </c>
      <c r="D29" s="68">
        <v>869</v>
      </c>
      <c r="E29" s="68" t="s">
        <v>7</v>
      </c>
      <c r="F29" s="68" t="s">
        <v>5</v>
      </c>
      <c r="G29" s="68" t="s">
        <v>11</v>
      </c>
      <c r="H29" s="14">
        <v>2000</v>
      </c>
      <c r="Q29" s="71"/>
    </row>
    <row r="30" spans="2:22" x14ac:dyDescent="0.3">
      <c r="B30" s="68">
        <v>433</v>
      </c>
      <c r="C30" s="68">
        <v>9</v>
      </c>
      <c r="D30" s="68">
        <v>848</v>
      </c>
      <c r="E30" s="68" t="s">
        <v>4</v>
      </c>
      <c r="F30" s="68" t="s">
        <v>5</v>
      </c>
      <c r="G30" s="68" t="s">
        <v>11</v>
      </c>
      <c r="H30" s="14">
        <v>2018</v>
      </c>
      <c r="Q30" s="71"/>
    </row>
    <row r="31" spans="2:22" x14ac:dyDescent="0.3">
      <c r="B31" s="68">
        <v>474</v>
      </c>
      <c r="C31" s="68">
        <v>10</v>
      </c>
      <c r="D31" s="68">
        <v>845</v>
      </c>
      <c r="E31" s="68" t="s">
        <v>7</v>
      </c>
      <c r="F31" s="68" t="s">
        <v>5</v>
      </c>
      <c r="G31" s="68" t="s">
        <v>11</v>
      </c>
      <c r="H31" s="14">
        <v>2018</v>
      </c>
      <c r="Q31" s="71"/>
    </row>
    <row r="32" spans="2:22" x14ac:dyDescent="0.3">
      <c r="B32" s="68">
        <v>558</v>
      </c>
      <c r="C32" s="68">
        <v>10</v>
      </c>
      <c r="D32" s="68">
        <v>885</v>
      </c>
      <c r="E32" s="68" t="s">
        <v>7</v>
      </c>
      <c r="F32" s="68" t="s">
        <v>5</v>
      </c>
      <c r="G32" s="68" t="s">
        <v>11</v>
      </c>
      <c r="H32" s="14">
        <v>2018</v>
      </c>
      <c r="Q32" s="71"/>
    </row>
    <row r="33" spans="2:17" x14ac:dyDescent="0.3">
      <c r="B33" s="68">
        <v>561</v>
      </c>
      <c r="C33" s="68">
        <v>12</v>
      </c>
      <c r="D33" s="68">
        <v>838</v>
      </c>
      <c r="E33" s="68" t="s">
        <v>4</v>
      </c>
      <c r="F33" s="68" t="s">
        <v>8</v>
      </c>
      <c r="G33" s="68" t="s">
        <v>11</v>
      </c>
      <c r="H33" s="14">
        <v>2018</v>
      </c>
      <c r="Q33" s="71"/>
    </row>
    <row r="34" spans="2:17" x14ac:dyDescent="0.3">
      <c r="B34" s="68">
        <v>357</v>
      </c>
      <c r="C34" s="68">
        <v>8</v>
      </c>
      <c r="D34" s="68">
        <v>760</v>
      </c>
      <c r="E34" s="68" t="s">
        <v>4</v>
      </c>
      <c r="F34" s="68" t="s">
        <v>5</v>
      </c>
      <c r="G34" s="68" t="s">
        <v>13</v>
      </c>
      <c r="H34" s="14">
        <v>2018</v>
      </c>
      <c r="Q34" s="71"/>
    </row>
    <row r="35" spans="2:17" x14ac:dyDescent="0.3">
      <c r="B35" s="68">
        <v>329</v>
      </c>
      <c r="C35" s="68">
        <v>3</v>
      </c>
      <c r="D35" s="68">
        <v>741</v>
      </c>
      <c r="E35" s="68" t="s">
        <v>4</v>
      </c>
      <c r="F35" s="68" t="s">
        <v>5</v>
      </c>
      <c r="G35" s="68" t="s">
        <v>13</v>
      </c>
      <c r="H35" s="14">
        <v>2018</v>
      </c>
      <c r="Q35" s="71"/>
    </row>
    <row r="36" spans="2:17" x14ac:dyDescent="0.3">
      <c r="B36" s="68">
        <v>497</v>
      </c>
      <c r="C36" s="68">
        <v>10</v>
      </c>
      <c r="D36" s="68">
        <v>859</v>
      </c>
      <c r="E36" s="68" t="s">
        <v>7</v>
      </c>
      <c r="F36" s="68" t="s">
        <v>5</v>
      </c>
      <c r="G36" s="68" t="s">
        <v>13</v>
      </c>
      <c r="H36" s="14">
        <v>2018</v>
      </c>
      <c r="Q36" s="71"/>
    </row>
    <row r="37" spans="2:17" x14ac:dyDescent="0.3">
      <c r="B37" s="68">
        <v>459</v>
      </c>
      <c r="C37" s="68">
        <v>8</v>
      </c>
      <c r="D37" s="68">
        <v>826</v>
      </c>
      <c r="E37" s="68" t="s">
        <v>7</v>
      </c>
      <c r="F37" s="68" t="s">
        <v>6</v>
      </c>
      <c r="G37" s="68" t="s">
        <v>13</v>
      </c>
      <c r="H37" s="14">
        <v>2018</v>
      </c>
      <c r="Q37" s="71"/>
    </row>
    <row r="38" spans="2:17" x14ac:dyDescent="0.3">
      <c r="B38" s="68">
        <v>355</v>
      </c>
      <c r="C38" s="68">
        <v>3</v>
      </c>
      <c r="D38" s="68">
        <v>806</v>
      </c>
      <c r="E38" s="68" t="s">
        <v>7</v>
      </c>
      <c r="F38" s="68" t="s">
        <v>5</v>
      </c>
      <c r="G38" s="68" t="s">
        <v>13</v>
      </c>
      <c r="H38" s="14">
        <v>2018</v>
      </c>
      <c r="Q38" s="71"/>
    </row>
    <row r="39" spans="2:17" x14ac:dyDescent="0.3">
      <c r="B39" s="68">
        <v>489</v>
      </c>
      <c r="C39" s="68">
        <v>9</v>
      </c>
      <c r="D39" s="68">
        <v>858</v>
      </c>
      <c r="E39" s="68" t="s">
        <v>4</v>
      </c>
      <c r="F39" s="68" t="s">
        <v>5</v>
      </c>
      <c r="G39" s="68" t="s">
        <v>13</v>
      </c>
      <c r="H39" s="14">
        <v>2018</v>
      </c>
      <c r="Q39" s="71"/>
    </row>
    <row r="40" spans="2:17" x14ac:dyDescent="0.3">
      <c r="B40" s="68">
        <v>436</v>
      </c>
      <c r="C40" s="68">
        <v>2</v>
      </c>
      <c r="D40" s="68">
        <v>785</v>
      </c>
      <c r="E40" s="68" t="s">
        <v>7</v>
      </c>
      <c r="F40" s="68" t="s">
        <v>5</v>
      </c>
      <c r="G40" s="68" t="s">
        <v>13</v>
      </c>
      <c r="H40" s="14">
        <v>2000</v>
      </c>
      <c r="Q40" s="71" t="s">
        <v>214</v>
      </c>
    </row>
    <row r="41" spans="2:17" x14ac:dyDescent="0.3">
      <c r="B41" s="68">
        <v>455</v>
      </c>
      <c r="C41" s="68">
        <v>7</v>
      </c>
      <c r="D41" s="68">
        <v>828</v>
      </c>
      <c r="E41" s="68" t="s">
        <v>4</v>
      </c>
      <c r="F41" s="68" t="s">
        <v>5</v>
      </c>
      <c r="G41" s="68" t="s">
        <v>13</v>
      </c>
      <c r="H41" s="14">
        <v>2000</v>
      </c>
      <c r="Q41" s="71"/>
    </row>
    <row r="42" spans="2:17" x14ac:dyDescent="0.3">
      <c r="B42" s="68">
        <v>514</v>
      </c>
      <c r="C42" s="68">
        <v>11</v>
      </c>
      <c r="D42" s="68">
        <v>980</v>
      </c>
      <c r="E42" s="68" t="s">
        <v>7</v>
      </c>
      <c r="F42" s="68" t="s">
        <v>5</v>
      </c>
      <c r="G42" s="68" t="s">
        <v>13</v>
      </c>
      <c r="H42" s="14">
        <v>2000</v>
      </c>
      <c r="Q42" s="71"/>
    </row>
    <row r="43" spans="2:17" x14ac:dyDescent="0.3">
      <c r="B43" s="68">
        <v>503</v>
      </c>
      <c r="C43" s="68">
        <v>8</v>
      </c>
      <c r="D43" s="68">
        <v>857</v>
      </c>
      <c r="E43" s="68" t="s">
        <v>4</v>
      </c>
      <c r="F43" s="68" t="s">
        <v>5</v>
      </c>
      <c r="G43" s="68" t="s">
        <v>13</v>
      </c>
      <c r="H43" s="14">
        <v>2000</v>
      </c>
      <c r="J43" s="17" t="s">
        <v>9</v>
      </c>
      <c r="K43" s="65" t="s">
        <v>372</v>
      </c>
      <c r="L43" s="65" t="s">
        <v>373</v>
      </c>
      <c r="Q43" s="71"/>
    </row>
    <row r="44" spans="2:17" x14ac:dyDescent="0.3">
      <c r="B44" s="68">
        <v>380</v>
      </c>
      <c r="C44" s="68">
        <v>9</v>
      </c>
      <c r="D44" s="68">
        <v>803</v>
      </c>
      <c r="E44" s="68" t="s">
        <v>4</v>
      </c>
      <c r="F44" s="68" t="s">
        <v>6</v>
      </c>
      <c r="G44" s="68" t="s">
        <v>13</v>
      </c>
      <c r="H44" s="14">
        <v>2000</v>
      </c>
      <c r="J44" s="64" t="s">
        <v>11</v>
      </c>
      <c r="K44" s="64">
        <v>24</v>
      </c>
      <c r="L44" s="84">
        <v>0.3</v>
      </c>
      <c r="Q44" s="71"/>
    </row>
    <row r="45" spans="2:17" x14ac:dyDescent="0.3">
      <c r="B45" s="68">
        <v>432</v>
      </c>
      <c r="C45" s="68">
        <v>6</v>
      </c>
      <c r="D45" s="68">
        <v>819</v>
      </c>
      <c r="E45" s="68" t="s">
        <v>4</v>
      </c>
      <c r="F45" s="68" t="s">
        <v>5</v>
      </c>
      <c r="G45" s="68" t="s">
        <v>13</v>
      </c>
      <c r="H45" s="14">
        <v>2000</v>
      </c>
      <c r="J45" s="64" t="s">
        <v>12</v>
      </c>
      <c r="K45" s="64">
        <v>17</v>
      </c>
      <c r="L45" s="84">
        <v>0.21249999999999999</v>
      </c>
      <c r="N45" s="71"/>
    </row>
    <row r="46" spans="2:17" x14ac:dyDescent="0.3">
      <c r="B46" s="68">
        <v>478</v>
      </c>
      <c r="C46" s="68">
        <v>6</v>
      </c>
      <c r="D46" s="68">
        <v>821</v>
      </c>
      <c r="E46" s="68" t="s">
        <v>4</v>
      </c>
      <c r="F46" s="68" t="s">
        <v>5</v>
      </c>
      <c r="G46" s="68" t="s">
        <v>13</v>
      </c>
      <c r="H46" s="14">
        <v>2000</v>
      </c>
      <c r="J46" s="64" t="s">
        <v>13</v>
      </c>
      <c r="K46" s="64">
        <v>39</v>
      </c>
      <c r="L46" s="84">
        <v>0.48749999999999999</v>
      </c>
    </row>
    <row r="47" spans="2:17" x14ac:dyDescent="0.3">
      <c r="B47" s="68">
        <v>406</v>
      </c>
      <c r="C47" s="68">
        <v>3</v>
      </c>
      <c r="D47" s="68">
        <v>798</v>
      </c>
      <c r="E47" s="68" t="s">
        <v>7</v>
      </c>
      <c r="F47" s="68" t="s">
        <v>6</v>
      </c>
      <c r="G47" s="68" t="s">
        <v>13</v>
      </c>
      <c r="H47" s="14">
        <v>2000</v>
      </c>
      <c r="J47" s="65" t="s">
        <v>10</v>
      </c>
      <c r="K47" s="65">
        <v>80</v>
      </c>
      <c r="L47" s="72">
        <v>1</v>
      </c>
    </row>
    <row r="48" spans="2:17" x14ac:dyDescent="0.3">
      <c r="B48" s="68">
        <v>471</v>
      </c>
      <c r="C48" s="68">
        <v>9</v>
      </c>
      <c r="D48" s="68">
        <v>815</v>
      </c>
      <c r="E48" s="68" t="s">
        <v>4</v>
      </c>
      <c r="F48" s="68" t="s">
        <v>6</v>
      </c>
      <c r="G48" s="68" t="s">
        <v>13</v>
      </c>
      <c r="H48" s="14">
        <v>2000</v>
      </c>
    </row>
    <row r="49" spans="2:24" x14ac:dyDescent="0.3">
      <c r="B49" s="68">
        <v>444</v>
      </c>
      <c r="C49" s="68">
        <v>2</v>
      </c>
      <c r="D49" s="68">
        <v>757</v>
      </c>
      <c r="E49" s="68" t="s">
        <v>4</v>
      </c>
      <c r="F49" s="68" t="s">
        <v>6</v>
      </c>
      <c r="G49" s="68" t="s">
        <v>12</v>
      </c>
      <c r="H49" s="14">
        <v>2000</v>
      </c>
    </row>
    <row r="50" spans="2:24" x14ac:dyDescent="0.3">
      <c r="B50" s="68">
        <v>493</v>
      </c>
      <c r="C50" s="68">
        <v>10</v>
      </c>
      <c r="D50" s="68">
        <v>1008</v>
      </c>
      <c r="E50" s="68" t="s">
        <v>4</v>
      </c>
      <c r="F50" s="68" t="s">
        <v>5</v>
      </c>
      <c r="G50" s="68" t="s">
        <v>12</v>
      </c>
      <c r="H50" s="14">
        <v>2018</v>
      </c>
      <c r="J50" s="113" t="s">
        <v>376</v>
      </c>
      <c r="K50" s="113"/>
      <c r="L50" s="113"/>
      <c r="M50" s="17"/>
      <c r="N50" s="17"/>
    </row>
    <row r="51" spans="2:24" x14ac:dyDescent="0.3">
      <c r="B51" s="68">
        <v>452</v>
      </c>
      <c r="C51" s="68">
        <v>9</v>
      </c>
      <c r="D51" s="68">
        <v>831</v>
      </c>
      <c r="E51" s="68" t="s">
        <v>4</v>
      </c>
      <c r="F51" s="68" t="s">
        <v>6</v>
      </c>
      <c r="G51" s="68" t="s">
        <v>12</v>
      </c>
      <c r="H51" s="14">
        <v>2018</v>
      </c>
      <c r="J51" s="112"/>
      <c r="K51" s="112"/>
      <c r="L51" s="112"/>
    </row>
    <row r="52" spans="2:24" ht="15.6" customHeight="1" x14ac:dyDescent="0.3">
      <c r="B52" s="68">
        <v>461</v>
      </c>
      <c r="C52" s="68">
        <v>6</v>
      </c>
      <c r="D52" s="68">
        <v>849</v>
      </c>
      <c r="E52" s="68" t="s">
        <v>4</v>
      </c>
      <c r="F52" s="68" t="s">
        <v>5</v>
      </c>
      <c r="G52" s="68" t="s">
        <v>12</v>
      </c>
      <c r="H52" s="14">
        <v>2018</v>
      </c>
    </row>
    <row r="53" spans="2:24" ht="15.6" customHeight="1" x14ac:dyDescent="0.3">
      <c r="B53" s="68">
        <v>496</v>
      </c>
      <c r="C53" s="68">
        <v>8</v>
      </c>
      <c r="D53" s="68">
        <v>839</v>
      </c>
      <c r="E53" s="68" t="s">
        <v>4</v>
      </c>
      <c r="F53" s="68" t="s">
        <v>8</v>
      </c>
      <c r="G53" s="68" t="s">
        <v>12</v>
      </c>
      <c r="H53" s="14">
        <v>2018</v>
      </c>
      <c r="J53" s="132" t="s">
        <v>178</v>
      </c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</row>
    <row r="54" spans="2:24" x14ac:dyDescent="0.3">
      <c r="B54" s="68">
        <v>469</v>
      </c>
      <c r="C54" s="68">
        <v>8</v>
      </c>
      <c r="D54" s="68">
        <v>812</v>
      </c>
      <c r="E54" s="68" t="s">
        <v>4</v>
      </c>
      <c r="F54" s="68" t="s">
        <v>5</v>
      </c>
      <c r="G54" s="68" t="s">
        <v>12</v>
      </c>
      <c r="H54" s="14">
        <v>2018</v>
      </c>
    </row>
    <row r="55" spans="2:24" x14ac:dyDescent="0.3">
      <c r="B55" s="68">
        <v>442</v>
      </c>
      <c r="C55" s="68">
        <v>9</v>
      </c>
      <c r="D55" s="68">
        <v>809</v>
      </c>
      <c r="E55" s="68" t="s">
        <v>4</v>
      </c>
      <c r="F55" s="68" t="s">
        <v>6</v>
      </c>
      <c r="G55" s="68" t="s">
        <v>12</v>
      </c>
      <c r="H55" s="14">
        <v>2018</v>
      </c>
      <c r="J55" s="153" t="s">
        <v>152</v>
      </c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5"/>
    </row>
    <row r="56" spans="2:24" x14ac:dyDescent="0.3">
      <c r="B56" s="68">
        <v>414</v>
      </c>
      <c r="C56" s="68">
        <v>4</v>
      </c>
      <c r="D56" s="68">
        <v>864</v>
      </c>
      <c r="E56" s="68" t="s">
        <v>7</v>
      </c>
      <c r="F56" s="68" t="s">
        <v>6</v>
      </c>
      <c r="G56" s="68" t="s">
        <v>12</v>
      </c>
      <c r="H56" s="14">
        <v>2018</v>
      </c>
      <c r="J56" s="156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8"/>
    </row>
    <row r="57" spans="2:24" x14ac:dyDescent="0.3">
      <c r="B57" s="68">
        <v>459</v>
      </c>
      <c r="C57" s="68">
        <v>11</v>
      </c>
      <c r="D57" s="68">
        <v>859</v>
      </c>
      <c r="E57" s="68" t="s">
        <v>4</v>
      </c>
      <c r="F57" s="68" t="s">
        <v>8</v>
      </c>
      <c r="G57" s="68" t="s">
        <v>12</v>
      </c>
      <c r="H57" s="14">
        <v>2018</v>
      </c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</row>
    <row r="58" spans="2:24" ht="15.6" customHeight="1" x14ac:dyDescent="0.3">
      <c r="B58" s="68">
        <v>457</v>
      </c>
      <c r="C58" s="68">
        <v>2</v>
      </c>
      <c r="D58" s="68">
        <v>815</v>
      </c>
      <c r="E58" s="68" t="s">
        <v>4</v>
      </c>
      <c r="F58" s="68" t="s">
        <v>8</v>
      </c>
      <c r="G58" s="68" t="s">
        <v>12</v>
      </c>
      <c r="H58" s="14">
        <v>2018</v>
      </c>
      <c r="J58" s="60"/>
      <c r="K58" s="88" t="s">
        <v>377</v>
      </c>
      <c r="L58" s="88" t="s">
        <v>378</v>
      </c>
    </row>
    <row r="59" spans="2:24" x14ac:dyDescent="0.3">
      <c r="B59" s="68">
        <v>462</v>
      </c>
      <c r="C59" s="68">
        <v>6</v>
      </c>
      <c r="D59" s="68">
        <v>799</v>
      </c>
      <c r="E59" s="68" t="s">
        <v>4</v>
      </c>
      <c r="F59" s="68" t="s">
        <v>6</v>
      </c>
      <c r="G59" s="68" t="s">
        <v>12</v>
      </c>
      <c r="H59" s="14">
        <v>2018</v>
      </c>
      <c r="J59" s="194" t="s">
        <v>9</v>
      </c>
      <c r="K59" t="s">
        <v>84</v>
      </c>
      <c r="L59" t="s">
        <v>151</v>
      </c>
      <c r="W59" s="89"/>
      <c r="X59" s="89"/>
    </row>
    <row r="60" spans="2:24" x14ac:dyDescent="0.3">
      <c r="B60" s="68">
        <v>570</v>
      </c>
      <c r="C60" s="68">
        <v>9</v>
      </c>
      <c r="D60" s="68">
        <v>844</v>
      </c>
      <c r="E60" s="68" t="s">
        <v>4</v>
      </c>
      <c r="F60" s="68" t="s">
        <v>8</v>
      </c>
      <c r="G60" s="68" t="s">
        <v>12</v>
      </c>
      <c r="H60" s="14">
        <v>2000</v>
      </c>
      <c r="J60" s="195" t="s">
        <v>146</v>
      </c>
      <c r="K60" s="196">
        <v>10</v>
      </c>
      <c r="L60" s="197">
        <v>0.125</v>
      </c>
      <c r="W60" s="89"/>
      <c r="X60" s="89"/>
    </row>
    <row r="61" spans="2:24" x14ac:dyDescent="0.3">
      <c r="B61" s="68">
        <v>439</v>
      </c>
      <c r="C61" s="68">
        <v>9</v>
      </c>
      <c r="D61" s="68">
        <v>832</v>
      </c>
      <c r="E61" s="68" t="s">
        <v>7</v>
      </c>
      <c r="F61" s="68" t="s">
        <v>5</v>
      </c>
      <c r="G61" s="68" t="s">
        <v>11</v>
      </c>
      <c r="H61" s="14">
        <v>2000</v>
      </c>
      <c r="J61" s="195" t="s">
        <v>147</v>
      </c>
      <c r="K61" s="196">
        <v>23</v>
      </c>
      <c r="L61" s="197">
        <v>0.28749999999999998</v>
      </c>
      <c r="N61" s="159" t="s">
        <v>153</v>
      </c>
      <c r="O61" s="159"/>
      <c r="P61" s="159"/>
      <c r="Q61" s="159"/>
      <c r="R61" s="159"/>
      <c r="S61" s="159"/>
      <c r="T61" s="159"/>
      <c r="U61" s="159"/>
      <c r="V61" s="159"/>
    </row>
    <row r="62" spans="2:24" x14ac:dyDescent="0.3">
      <c r="B62" s="68">
        <v>369</v>
      </c>
      <c r="C62" s="68">
        <v>5</v>
      </c>
      <c r="D62" s="68">
        <v>842</v>
      </c>
      <c r="E62" s="68" t="s">
        <v>7</v>
      </c>
      <c r="F62" s="68" t="s">
        <v>5</v>
      </c>
      <c r="G62" s="68" t="s">
        <v>11</v>
      </c>
      <c r="H62" s="14">
        <v>2000</v>
      </c>
      <c r="J62" s="195" t="s">
        <v>148</v>
      </c>
      <c r="K62" s="196">
        <v>32</v>
      </c>
      <c r="L62" s="197">
        <v>0.4</v>
      </c>
      <c r="N62" s="159"/>
      <c r="O62" s="159"/>
      <c r="P62" s="159"/>
      <c r="Q62" s="159"/>
      <c r="R62" s="159"/>
      <c r="S62" s="159"/>
      <c r="T62" s="159"/>
      <c r="U62" s="159"/>
      <c r="V62" s="159"/>
    </row>
    <row r="63" spans="2:24" x14ac:dyDescent="0.3">
      <c r="B63" s="68">
        <v>390</v>
      </c>
      <c r="C63" s="68">
        <v>2</v>
      </c>
      <c r="D63" s="68">
        <v>792</v>
      </c>
      <c r="E63" s="68" t="s">
        <v>4</v>
      </c>
      <c r="F63" s="68" t="s">
        <v>5</v>
      </c>
      <c r="G63" s="68" t="s">
        <v>11</v>
      </c>
      <c r="H63" s="14">
        <v>2000</v>
      </c>
      <c r="J63" s="195" t="s">
        <v>149</v>
      </c>
      <c r="K63" s="196">
        <v>14</v>
      </c>
      <c r="L63" s="197">
        <v>0.17499999999999999</v>
      </c>
    </row>
    <row r="64" spans="2:24" x14ac:dyDescent="0.3">
      <c r="B64" s="68">
        <v>469</v>
      </c>
      <c r="C64" s="68">
        <v>9</v>
      </c>
      <c r="D64" s="68">
        <v>775</v>
      </c>
      <c r="E64" s="68" t="s">
        <v>7</v>
      </c>
      <c r="F64" s="68" t="s">
        <v>6</v>
      </c>
      <c r="G64" s="68" t="s">
        <v>11</v>
      </c>
      <c r="H64" s="14">
        <v>2000</v>
      </c>
      <c r="J64" s="195" t="s">
        <v>150</v>
      </c>
      <c r="K64" s="196">
        <v>1</v>
      </c>
      <c r="L64" s="197">
        <v>1.2500000000000001E-2</v>
      </c>
    </row>
    <row r="65" spans="2:14" x14ac:dyDescent="0.3">
      <c r="B65" s="68">
        <v>381</v>
      </c>
      <c r="C65" s="68">
        <v>9</v>
      </c>
      <c r="D65" s="68">
        <v>882</v>
      </c>
      <c r="E65" s="68" t="s">
        <v>4</v>
      </c>
      <c r="F65" s="68" t="s">
        <v>5</v>
      </c>
      <c r="G65" s="68" t="s">
        <v>11</v>
      </c>
      <c r="H65" s="14">
        <v>2000</v>
      </c>
      <c r="J65" s="195" t="s">
        <v>10</v>
      </c>
      <c r="K65" s="196">
        <v>80</v>
      </c>
      <c r="L65" s="197">
        <v>1</v>
      </c>
    </row>
    <row r="66" spans="2:14" x14ac:dyDescent="0.3">
      <c r="B66" s="68">
        <v>501</v>
      </c>
      <c r="C66" s="68">
        <v>7</v>
      </c>
      <c r="D66" s="68">
        <v>874</v>
      </c>
      <c r="E66" s="68" t="s">
        <v>4</v>
      </c>
      <c r="F66" s="68" t="s">
        <v>5</v>
      </c>
      <c r="G66" s="68" t="s">
        <v>11</v>
      </c>
      <c r="H66" s="14">
        <v>2000</v>
      </c>
    </row>
    <row r="67" spans="2:14" x14ac:dyDescent="0.3">
      <c r="B67" s="68">
        <v>432</v>
      </c>
      <c r="C67" s="68">
        <v>6</v>
      </c>
      <c r="D67" s="68">
        <v>837</v>
      </c>
      <c r="E67" s="68" t="s">
        <v>7</v>
      </c>
      <c r="F67" s="68" t="s">
        <v>6</v>
      </c>
      <c r="G67" s="68" t="s">
        <v>11</v>
      </c>
      <c r="H67" s="14">
        <v>2000</v>
      </c>
    </row>
    <row r="68" spans="2:14" x14ac:dyDescent="0.3">
      <c r="B68" s="68">
        <v>392</v>
      </c>
      <c r="C68" s="68">
        <v>5</v>
      </c>
      <c r="D68" s="68">
        <v>774</v>
      </c>
      <c r="E68" s="68" t="s">
        <v>4</v>
      </c>
      <c r="F68" s="68" t="s">
        <v>5</v>
      </c>
      <c r="G68" s="68" t="s">
        <v>11</v>
      </c>
      <c r="H68" s="14">
        <v>2000</v>
      </c>
    </row>
    <row r="69" spans="2:14" x14ac:dyDescent="0.3">
      <c r="B69" s="68">
        <v>441</v>
      </c>
      <c r="C69" s="68">
        <v>1</v>
      </c>
      <c r="D69" s="68">
        <v>823</v>
      </c>
      <c r="E69" s="68" t="s">
        <v>4</v>
      </c>
      <c r="F69" s="68" t="s">
        <v>5</v>
      </c>
      <c r="G69" s="68" t="s">
        <v>11</v>
      </c>
      <c r="H69" s="14">
        <v>2000</v>
      </c>
    </row>
    <row r="70" spans="2:14" x14ac:dyDescent="0.3">
      <c r="B70" s="68">
        <v>448</v>
      </c>
      <c r="C70" s="68">
        <v>8</v>
      </c>
      <c r="D70" s="68">
        <v>790</v>
      </c>
      <c r="E70" s="68" t="s">
        <v>4</v>
      </c>
      <c r="F70" s="68" t="s">
        <v>6</v>
      </c>
      <c r="G70" s="68" t="s">
        <v>11</v>
      </c>
      <c r="H70" s="14">
        <v>2018</v>
      </c>
    </row>
    <row r="71" spans="2:14" x14ac:dyDescent="0.3">
      <c r="B71" s="68">
        <v>468</v>
      </c>
      <c r="C71" s="68">
        <v>4</v>
      </c>
      <c r="D71" s="68">
        <v>800</v>
      </c>
      <c r="E71" s="68" t="s">
        <v>4</v>
      </c>
      <c r="F71" s="68" t="s">
        <v>6</v>
      </c>
      <c r="G71" s="68" t="s">
        <v>13</v>
      </c>
      <c r="H71" s="14">
        <v>2018</v>
      </c>
    </row>
    <row r="72" spans="2:14" x14ac:dyDescent="0.3">
      <c r="B72" s="68">
        <v>467</v>
      </c>
      <c r="C72" s="68">
        <v>7</v>
      </c>
      <c r="D72" s="68">
        <v>827</v>
      </c>
      <c r="E72" s="68" t="s">
        <v>7</v>
      </c>
      <c r="F72" s="68" t="s">
        <v>8</v>
      </c>
      <c r="G72" s="68" t="s">
        <v>13</v>
      </c>
      <c r="H72" s="14">
        <v>2018</v>
      </c>
    </row>
    <row r="73" spans="2:14" x14ac:dyDescent="0.3">
      <c r="B73" s="68">
        <v>478</v>
      </c>
      <c r="C73" s="68">
        <v>6</v>
      </c>
      <c r="D73" s="68">
        <v>830</v>
      </c>
      <c r="E73" s="68" t="s">
        <v>4</v>
      </c>
      <c r="F73" s="68" t="s">
        <v>6</v>
      </c>
      <c r="G73" s="68" t="s">
        <v>13</v>
      </c>
      <c r="H73" s="14">
        <v>2018</v>
      </c>
    </row>
    <row r="74" spans="2:14" x14ac:dyDescent="0.3">
      <c r="B74" s="68">
        <v>515</v>
      </c>
      <c r="C74" s="68">
        <v>14</v>
      </c>
      <c r="D74" s="68">
        <v>895</v>
      </c>
      <c r="E74" s="68" t="s">
        <v>4</v>
      </c>
      <c r="F74" s="68" t="s">
        <v>6</v>
      </c>
      <c r="G74" s="68" t="s">
        <v>13</v>
      </c>
      <c r="H74" s="14">
        <v>2018</v>
      </c>
    </row>
    <row r="75" spans="2:14" x14ac:dyDescent="0.3">
      <c r="B75" s="68">
        <v>411</v>
      </c>
      <c r="C75" s="68">
        <v>6</v>
      </c>
      <c r="D75" s="68">
        <v>804</v>
      </c>
      <c r="E75" s="68" t="s">
        <v>7</v>
      </c>
      <c r="F75" s="68" t="s">
        <v>5</v>
      </c>
      <c r="G75" s="68" t="s">
        <v>13</v>
      </c>
      <c r="H75" s="14">
        <v>2018</v>
      </c>
    </row>
    <row r="76" spans="2:14" x14ac:dyDescent="0.3">
      <c r="B76" s="68">
        <v>504</v>
      </c>
      <c r="C76" s="68">
        <v>8</v>
      </c>
      <c r="D76" s="68">
        <v>866</v>
      </c>
      <c r="E76" s="68" t="s">
        <v>7</v>
      </c>
      <c r="F76" s="68" t="s">
        <v>8</v>
      </c>
      <c r="G76" s="68" t="s">
        <v>13</v>
      </c>
      <c r="H76" s="14">
        <v>2018</v>
      </c>
      <c r="J76"/>
    </row>
    <row r="77" spans="2:14" x14ac:dyDescent="0.3">
      <c r="B77" s="68">
        <v>504</v>
      </c>
      <c r="C77" s="68">
        <v>9</v>
      </c>
      <c r="D77" s="68">
        <v>842</v>
      </c>
      <c r="E77" s="68" t="s">
        <v>4</v>
      </c>
      <c r="F77" s="68" t="s">
        <v>5</v>
      </c>
      <c r="G77" s="68" t="s">
        <v>13</v>
      </c>
      <c r="H77" s="14">
        <v>2018</v>
      </c>
    </row>
    <row r="78" spans="2:14" x14ac:dyDescent="0.3">
      <c r="B78" s="68">
        <v>392</v>
      </c>
      <c r="C78" s="68">
        <v>8</v>
      </c>
      <c r="D78" s="68">
        <v>851</v>
      </c>
      <c r="E78" s="68" t="s">
        <v>4</v>
      </c>
      <c r="F78" s="68" t="s">
        <v>5</v>
      </c>
      <c r="G78" s="68" t="s">
        <v>13</v>
      </c>
      <c r="H78" s="14">
        <v>2018</v>
      </c>
      <c r="J78" s="70" t="s">
        <v>9</v>
      </c>
      <c r="K78" s="65" t="s">
        <v>84</v>
      </c>
      <c r="L78" s="65" t="s">
        <v>151</v>
      </c>
      <c r="N78" s="71" t="s">
        <v>229</v>
      </c>
    </row>
    <row r="79" spans="2:14" x14ac:dyDescent="0.3">
      <c r="B79" s="68">
        <v>423</v>
      </c>
      <c r="C79" s="68">
        <v>10</v>
      </c>
      <c r="D79" s="68">
        <v>835</v>
      </c>
      <c r="E79" s="68" t="s">
        <v>4</v>
      </c>
      <c r="F79" s="68" t="s">
        <v>5</v>
      </c>
      <c r="G79" s="68" t="s">
        <v>13</v>
      </c>
      <c r="H79" s="14">
        <v>2018</v>
      </c>
      <c r="J79" s="64" t="s">
        <v>146</v>
      </c>
      <c r="K79" s="64">
        <v>10</v>
      </c>
      <c r="L79" s="84">
        <v>0.125</v>
      </c>
      <c r="N79" s="71" t="s">
        <v>218</v>
      </c>
    </row>
    <row r="80" spans="2:14" x14ac:dyDescent="0.3">
      <c r="B80" s="68">
        <v>410</v>
      </c>
      <c r="C80" s="68">
        <v>7</v>
      </c>
      <c r="D80" s="68">
        <v>866</v>
      </c>
      <c r="E80" s="68" t="s">
        <v>4</v>
      </c>
      <c r="F80" s="68" t="s">
        <v>5</v>
      </c>
      <c r="G80" s="68" t="s">
        <v>13</v>
      </c>
      <c r="H80" s="14">
        <v>2000</v>
      </c>
      <c r="J80" s="64" t="s">
        <v>147</v>
      </c>
      <c r="K80" s="64">
        <v>23</v>
      </c>
      <c r="L80" s="84">
        <v>0.28749999999999998</v>
      </c>
      <c r="N80" s="71" t="s">
        <v>212</v>
      </c>
    </row>
    <row r="81" spans="2:14" x14ac:dyDescent="0.3">
      <c r="B81" s="68">
        <v>529</v>
      </c>
      <c r="C81" s="68">
        <v>4</v>
      </c>
      <c r="D81" s="68">
        <v>846</v>
      </c>
      <c r="E81" s="68" t="s">
        <v>7</v>
      </c>
      <c r="F81" s="68" t="s">
        <v>5</v>
      </c>
      <c r="G81" s="68" t="s">
        <v>13</v>
      </c>
      <c r="H81" s="14">
        <v>2000</v>
      </c>
      <c r="J81" s="64" t="s">
        <v>148</v>
      </c>
      <c r="K81" s="64">
        <v>32</v>
      </c>
      <c r="L81" s="84">
        <v>0.4</v>
      </c>
      <c r="N81" s="71" t="s">
        <v>217</v>
      </c>
    </row>
    <row r="82" spans="2:14" x14ac:dyDescent="0.3">
      <c r="B82" s="68">
        <v>477</v>
      </c>
      <c r="C82" s="68">
        <v>2</v>
      </c>
      <c r="D82" s="68">
        <v>802</v>
      </c>
      <c r="E82" s="68" t="s">
        <v>4</v>
      </c>
      <c r="F82" s="68" t="s">
        <v>5</v>
      </c>
      <c r="G82" s="68" t="s">
        <v>13</v>
      </c>
      <c r="H82" s="14">
        <v>2000</v>
      </c>
      <c r="J82" s="208" t="s">
        <v>149</v>
      </c>
      <c r="K82" s="208">
        <v>14</v>
      </c>
      <c r="L82" s="209">
        <v>0.17499999999999999</v>
      </c>
    </row>
    <row r="83" spans="2:14" x14ac:dyDescent="0.3">
      <c r="B83" s="68">
        <v>540</v>
      </c>
      <c r="C83" s="68">
        <v>11</v>
      </c>
      <c r="D83" s="68">
        <v>847</v>
      </c>
      <c r="E83" s="68" t="s">
        <v>4</v>
      </c>
      <c r="F83" s="68" t="s">
        <v>8</v>
      </c>
      <c r="G83" s="68" t="s">
        <v>13</v>
      </c>
      <c r="H83" s="14">
        <v>2000</v>
      </c>
      <c r="J83" s="64" t="s">
        <v>150</v>
      </c>
      <c r="K83" s="64">
        <v>1</v>
      </c>
      <c r="L83" s="84">
        <v>1.2500000000000001E-2</v>
      </c>
    </row>
    <row r="84" spans="2:14" x14ac:dyDescent="0.3">
      <c r="B84" s="68">
        <v>450</v>
      </c>
      <c r="C84" s="68">
        <v>6</v>
      </c>
      <c r="D84" s="68">
        <v>856</v>
      </c>
      <c r="E84" s="68" t="s">
        <v>4</v>
      </c>
      <c r="F84" s="68" t="s">
        <v>5</v>
      </c>
      <c r="G84" s="68" t="s">
        <v>13</v>
      </c>
      <c r="H84" s="14">
        <v>2000</v>
      </c>
      <c r="J84" s="65" t="s">
        <v>10</v>
      </c>
      <c r="K84" s="65">
        <v>80</v>
      </c>
      <c r="L84" s="72">
        <v>1</v>
      </c>
    </row>
    <row r="85" spans="2:14" x14ac:dyDescent="0.3">
      <c r="B85" s="68">
        <v>390</v>
      </c>
      <c r="C85" s="68">
        <v>5</v>
      </c>
      <c r="D85" s="68">
        <v>799</v>
      </c>
      <c r="E85" s="68" t="s">
        <v>4</v>
      </c>
      <c r="F85" s="68" t="s">
        <v>5</v>
      </c>
      <c r="G85" s="68" t="s">
        <v>13</v>
      </c>
      <c r="H85" s="14">
        <v>2000</v>
      </c>
    </row>
    <row r="86" spans="2:14" x14ac:dyDescent="0.3">
      <c r="B86" s="68">
        <v>424</v>
      </c>
      <c r="C86" s="68">
        <v>4</v>
      </c>
      <c r="D86" s="68">
        <v>827</v>
      </c>
      <c r="E86" s="68" t="s">
        <v>4</v>
      </c>
      <c r="F86" s="68" t="s">
        <v>5</v>
      </c>
      <c r="G86" s="68" t="s">
        <v>13</v>
      </c>
      <c r="H86" s="14">
        <v>2000</v>
      </c>
    </row>
    <row r="87" spans="2:14" x14ac:dyDescent="0.3">
      <c r="B87" s="68">
        <v>433</v>
      </c>
      <c r="C87" s="68">
        <v>7</v>
      </c>
      <c r="D87" s="68">
        <v>817</v>
      </c>
      <c r="E87" s="68" t="s">
        <v>4</v>
      </c>
      <c r="F87" s="68" t="s">
        <v>5</v>
      </c>
      <c r="G87" s="68" t="s">
        <v>13</v>
      </c>
      <c r="H87" s="14">
        <v>2000</v>
      </c>
    </row>
    <row r="88" spans="2:14" x14ac:dyDescent="0.3">
      <c r="B88" s="68">
        <v>428</v>
      </c>
      <c r="C88" s="68">
        <v>7</v>
      </c>
      <c r="D88" s="68">
        <v>842</v>
      </c>
      <c r="E88" s="68" t="s">
        <v>4</v>
      </c>
      <c r="F88" s="68" t="s">
        <v>6</v>
      </c>
      <c r="G88" s="68" t="s">
        <v>13</v>
      </c>
      <c r="H88" s="14">
        <v>2000</v>
      </c>
    </row>
    <row r="89" spans="2:14" x14ac:dyDescent="0.3">
      <c r="B89" s="68">
        <v>494</v>
      </c>
      <c r="C89" s="68">
        <v>7</v>
      </c>
      <c r="D89" s="68">
        <v>815</v>
      </c>
      <c r="E89" s="68" t="s">
        <v>4</v>
      </c>
      <c r="F89" s="68" t="s">
        <v>5</v>
      </c>
      <c r="G89" s="68" t="s">
        <v>13</v>
      </c>
      <c r="H89" s="14">
        <v>2000</v>
      </c>
    </row>
    <row r="90" spans="2:14" x14ac:dyDescent="0.3">
      <c r="B90" s="68">
        <v>396</v>
      </c>
      <c r="C90" s="68">
        <v>6</v>
      </c>
      <c r="D90" s="68">
        <v>784</v>
      </c>
      <c r="E90" s="68" t="s">
        <v>7</v>
      </c>
      <c r="F90" s="68" t="s">
        <v>5</v>
      </c>
      <c r="G90" s="68" t="s">
        <v>13</v>
      </c>
      <c r="H90" s="14">
        <v>2018</v>
      </c>
    </row>
    <row r="91" spans="2:14" x14ac:dyDescent="0.3">
      <c r="B91" s="68">
        <v>458</v>
      </c>
      <c r="C91" s="68">
        <v>4</v>
      </c>
      <c r="D91" s="68">
        <v>817</v>
      </c>
      <c r="E91" s="68" t="s">
        <v>4</v>
      </c>
      <c r="F91" s="68" t="s">
        <v>5</v>
      </c>
      <c r="G91" s="68" t="s">
        <v>13</v>
      </c>
      <c r="H91" s="14">
        <v>2018</v>
      </c>
    </row>
    <row r="92" spans="2:14" x14ac:dyDescent="0.3">
      <c r="B92" s="68">
        <v>493</v>
      </c>
      <c r="C92" s="68">
        <v>6</v>
      </c>
      <c r="D92" s="68">
        <v>816</v>
      </c>
      <c r="E92" s="68" t="s">
        <v>4</v>
      </c>
      <c r="F92" s="68" t="s">
        <v>6</v>
      </c>
      <c r="G92" s="68" t="s">
        <v>13</v>
      </c>
      <c r="H92" s="14">
        <v>2018</v>
      </c>
    </row>
    <row r="93" spans="2:14" x14ac:dyDescent="0.3">
      <c r="B93" s="68">
        <v>475</v>
      </c>
      <c r="C93" s="68">
        <v>9</v>
      </c>
      <c r="D93" s="68">
        <v>816</v>
      </c>
      <c r="E93" s="68" t="s">
        <v>7</v>
      </c>
      <c r="F93" s="68" t="s">
        <v>5</v>
      </c>
      <c r="G93" s="68" t="s">
        <v>13</v>
      </c>
      <c r="H93" s="14">
        <v>2018</v>
      </c>
    </row>
    <row r="94" spans="2:14" x14ac:dyDescent="0.3">
      <c r="B94" s="68">
        <v>476</v>
      </c>
      <c r="C94" s="68">
        <v>10</v>
      </c>
      <c r="D94" s="68">
        <v>827</v>
      </c>
      <c r="E94" s="68" t="s">
        <v>4</v>
      </c>
      <c r="F94" s="68" t="s">
        <v>5</v>
      </c>
      <c r="G94" s="68" t="s">
        <v>13</v>
      </c>
      <c r="H94" s="14">
        <v>2018</v>
      </c>
    </row>
    <row r="95" spans="2:14" x14ac:dyDescent="0.3">
      <c r="B95" s="68">
        <v>403</v>
      </c>
      <c r="C95" s="68">
        <v>4</v>
      </c>
      <c r="D95" s="68">
        <v>806</v>
      </c>
      <c r="E95" s="68" t="s">
        <v>4</v>
      </c>
      <c r="F95" s="68" t="s">
        <v>6</v>
      </c>
      <c r="G95" s="68" t="s">
        <v>11</v>
      </c>
      <c r="H95" s="14">
        <v>2018</v>
      </c>
    </row>
    <row r="96" spans="2:14" x14ac:dyDescent="0.3">
      <c r="B96" s="68">
        <v>337</v>
      </c>
      <c r="C96" s="68">
        <v>6</v>
      </c>
      <c r="D96" s="68">
        <v>819</v>
      </c>
      <c r="E96" s="68" t="s">
        <v>7</v>
      </c>
      <c r="F96" s="68" t="s">
        <v>5</v>
      </c>
      <c r="G96" s="68" t="s">
        <v>12</v>
      </c>
      <c r="H96" s="14">
        <v>2018</v>
      </c>
    </row>
    <row r="97" spans="2:22" x14ac:dyDescent="0.3">
      <c r="B97" s="68">
        <v>492</v>
      </c>
      <c r="C97" s="68">
        <v>10</v>
      </c>
      <c r="D97" s="68">
        <v>836</v>
      </c>
      <c r="E97" s="68" t="s">
        <v>4</v>
      </c>
      <c r="F97" s="68" t="s">
        <v>5</v>
      </c>
      <c r="G97" s="68" t="s">
        <v>12</v>
      </c>
      <c r="H97" s="14">
        <v>2018</v>
      </c>
    </row>
    <row r="98" spans="2:22" ht="15.6" customHeight="1" x14ac:dyDescent="0.3">
      <c r="B98" s="68">
        <v>426</v>
      </c>
      <c r="C98" s="68">
        <v>4</v>
      </c>
      <c r="D98" s="68">
        <v>757</v>
      </c>
      <c r="E98" s="68" t="s">
        <v>4</v>
      </c>
      <c r="F98" s="68" t="s">
        <v>5</v>
      </c>
      <c r="G98" s="68" t="s">
        <v>11</v>
      </c>
      <c r="H98" s="14">
        <v>2018</v>
      </c>
    </row>
    <row r="99" spans="2:22" hidden="1" x14ac:dyDescent="0.3">
      <c r="B99" s="68">
        <v>449</v>
      </c>
      <c r="C99" s="68">
        <v>4</v>
      </c>
      <c r="D99" s="68">
        <v>817</v>
      </c>
      <c r="E99" s="68" t="s">
        <v>7</v>
      </c>
      <c r="F99" s="68" t="s">
        <v>6</v>
      </c>
      <c r="G99" s="68" t="s">
        <v>11</v>
      </c>
      <c r="H99" s="14">
        <v>2018</v>
      </c>
    </row>
    <row r="100" spans="2:22" x14ac:dyDescent="0.3">
      <c r="B100" s="102"/>
      <c r="C100" s="102"/>
      <c r="D100" s="102"/>
      <c r="E100" s="102"/>
      <c r="F100" s="102"/>
      <c r="G100" s="102"/>
      <c r="H100" s="38"/>
    </row>
    <row r="101" spans="2:22" x14ac:dyDescent="0.3">
      <c r="B101" s="102"/>
      <c r="C101" s="102"/>
      <c r="D101" s="102"/>
      <c r="E101" s="102"/>
      <c r="F101" s="102"/>
      <c r="G101" s="102"/>
      <c r="H101" s="38"/>
      <c r="J101" s="17" t="s">
        <v>379</v>
      </c>
      <c r="K101" s="17"/>
      <c r="L101" s="17"/>
      <c r="M101" s="17"/>
    </row>
    <row r="103" spans="2:22" x14ac:dyDescent="0.3">
      <c r="J103" s="144" t="s">
        <v>156</v>
      </c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</row>
    <row r="105" spans="2:22" x14ac:dyDescent="0.3">
      <c r="J105" s="34" t="s">
        <v>380</v>
      </c>
    </row>
    <row r="107" spans="2:22" x14ac:dyDescent="0.3">
      <c r="K107" s="88" t="s">
        <v>154</v>
      </c>
      <c r="L107" s="88" t="s">
        <v>155</v>
      </c>
      <c r="M107" s="148" t="s">
        <v>382</v>
      </c>
      <c r="N107" s="148"/>
      <c r="O107" s="148"/>
      <c r="P107" s="148"/>
      <c r="Q107" s="148"/>
      <c r="R107" s="148"/>
    </row>
    <row r="108" spans="2:22" x14ac:dyDescent="0.3">
      <c r="J108" s="65"/>
      <c r="K108" s="65" t="s">
        <v>84</v>
      </c>
      <c r="L108" s="65" t="s">
        <v>151</v>
      </c>
      <c r="M108" s="149" t="s">
        <v>381</v>
      </c>
      <c r="N108" s="149"/>
      <c r="O108" s="149"/>
      <c r="P108" s="150" t="s">
        <v>219</v>
      </c>
      <c r="Q108" s="150"/>
      <c r="R108" s="150"/>
    </row>
    <row r="109" spans="2:22" x14ac:dyDescent="0.3">
      <c r="J109" s="64" t="s">
        <v>146</v>
      </c>
      <c r="K109" s="64">
        <v>10</v>
      </c>
      <c r="L109" s="84">
        <v>0.125</v>
      </c>
      <c r="M109" s="151">
        <f>K109</f>
        <v>10</v>
      </c>
      <c r="N109" s="151"/>
      <c r="O109" s="151"/>
      <c r="P109" s="152">
        <f>L109</f>
        <v>0.125</v>
      </c>
      <c r="Q109" s="151"/>
      <c r="R109" s="151"/>
    </row>
    <row r="110" spans="2:22" x14ac:dyDescent="0.3">
      <c r="J110" s="64" t="s">
        <v>147</v>
      </c>
      <c r="K110" s="64">
        <v>23</v>
      </c>
      <c r="L110" s="84">
        <v>0.28749999999999998</v>
      </c>
      <c r="M110" s="151">
        <f>M109+K110</f>
        <v>33</v>
      </c>
      <c r="N110" s="151"/>
      <c r="O110" s="151"/>
      <c r="P110" s="152">
        <f>P109+L110</f>
        <v>0.41249999999999998</v>
      </c>
      <c r="Q110" s="151"/>
      <c r="R110" s="151"/>
    </row>
    <row r="111" spans="2:22" x14ac:dyDescent="0.3">
      <c r="J111" s="17" t="s">
        <v>148</v>
      </c>
      <c r="K111" s="17">
        <v>32</v>
      </c>
      <c r="L111" s="103">
        <v>0.4</v>
      </c>
      <c r="M111" s="210">
        <f>M110+K111</f>
        <v>65</v>
      </c>
      <c r="N111" s="210"/>
      <c r="O111" s="211"/>
      <c r="P111" s="212">
        <f t="shared" ref="P111:P113" si="0">P110+L111</f>
        <v>0.8125</v>
      </c>
      <c r="Q111" s="213"/>
      <c r="R111" s="213"/>
    </row>
    <row r="112" spans="2:22" x14ac:dyDescent="0.3">
      <c r="J112" s="64" t="s">
        <v>149</v>
      </c>
      <c r="K112" s="64">
        <v>14</v>
      </c>
      <c r="L112" s="84">
        <v>0.17499999999999999</v>
      </c>
      <c r="M112" s="151">
        <f t="shared" ref="M111:M113" si="1">M111+K112</f>
        <v>79</v>
      </c>
      <c r="N112" s="151"/>
      <c r="O112" s="151"/>
      <c r="P112" s="152">
        <f t="shared" si="0"/>
        <v>0.98750000000000004</v>
      </c>
      <c r="Q112" s="151"/>
      <c r="R112" s="151"/>
    </row>
    <row r="113" spans="10:22" x14ac:dyDescent="0.3">
      <c r="J113" s="64" t="s">
        <v>150</v>
      </c>
      <c r="K113" s="64">
        <v>1</v>
      </c>
      <c r="L113" s="84">
        <v>1.2500000000000001E-2</v>
      </c>
      <c r="M113" s="151">
        <f t="shared" si="1"/>
        <v>80</v>
      </c>
      <c r="N113" s="151"/>
      <c r="O113" s="151"/>
      <c r="P113" s="152">
        <f t="shared" si="0"/>
        <v>1</v>
      </c>
      <c r="Q113" s="151"/>
      <c r="R113" s="151"/>
    </row>
    <row r="114" spans="10:22" x14ac:dyDescent="0.3">
      <c r="J114" s="65" t="s">
        <v>10</v>
      </c>
      <c r="K114" s="65">
        <v>80</v>
      </c>
      <c r="L114" s="72">
        <v>1</v>
      </c>
    </row>
    <row r="116" spans="10:22" x14ac:dyDescent="0.3">
      <c r="J116" s="17" t="s">
        <v>383</v>
      </c>
      <c r="K116" s="17"/>
      <c r="L116" s="17"/>
      <c r="M116" s="17"/>
    </row>
    <row r="118" spans="10:22" x14ac:dyDescent="0.3">
      <c r="J118" s="144" t="s">
        <v>220</v>
      </c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</row>
    <row r="120" spans="10:22" x14ac:dyDescent="0.3">
      <c r="J120" s="104" t="s">
        <v>385</v>
      </c>
      <c r="K120" s="104"/>
      <c r="L120" s="104"/>
      <c r="M120" s="104"/>
      <c r="N120" s="104"/>
      <c r="O120" s="104"/>
      <c r="P120" s="104"/>
    </row>
    <row r="122" spans="10:22" x14ac:dyDescent="0.3">
      <c r="J122" s="34" t="s">
        <v>384</v>
      </c>
    </row>
    <row r="124" spans="10:22" x14ac:dyDescent="0.3">
      <c r="J124" s="64" t="s">
        <v>386</v>
      </c>
    </row>
    <row r="126" spans="10:22" x14ac:dyDescent="0.3">
      <c r="K126" s="96" t="s">
        <v>219</v>
      </c>
      <c r="L126" s="96" t="s">
        <v>389</v>
      </c>
      <c r="M126" s="148" t="s">
        <v>390</v>
      </c>
      <c r="N126" s="148"/>
      <c r="O126" s="148"/>
      <c r="P126" s="148"/>
      <c r="Q126" s="148"/>
      <c r="R126" s="148"/>
    </row>
    <row r="127" spans="10:22" x14ac:dyDescent="0.3">
      <c r="J127" s="194" t="s">
        <v>9</v>
      </c>
      <c r="K127" t="s">
        <v>387</v>
      </c>
      <c r="L127" t="s">
        <v>388</v>
      </c>
    </row>
    <row r="128" spans="10:22" x14ac:dyDescent="0.3">
      <c r="J128" s="195" t="s">
        <v>179</v>
      </c>
      <c r="K128" s="197">
        <v>8.7499999999999994E-2</v>
      </c>
      <c r="L128" s="197">
        <v>6.7595702745468167E-2</v>
      </c>
      <c r="N128" s="71" t="s">
        <v>222</v>
      </c>
    </row>
    <row r="129" spans="10:25" x14ac:dyDescent="0.3">
      <c r="J129" s="195" t="s">
        <v>180</v>
      </c>
      <c r="K129" s="197">
        <v>0.32500000000000001</v>
      </c>
      <c r="L129" s="197">
        <v>0.28126474752241626</v>
      </c>
    </row>
    <row r="130" spans="10:25" x14ac:dyDescent="0.3">
      <c r="J130" s="214" t="s">
        <v>181</v>
      </c>
      <c r="K130" s="215">
        <v>0.73750000000000004</v>
      </c>
      <c r="L130" s="215">
        <v>0.69999722399578046</v>
      </c>
    </row>
    <row r="131" spans="10:25" x14ac:dyDescent="0.3">
      <c r="J131" s="195" t="s">
        <v>182</v>
      </c>
      <c r="K131" s="197">
        <v>0.92500000000000004</v>
      </c>
      <c r="L131" s="197">
        <v>0.90828082058684734</v>
      </c>
    </row>
    <row r="132" spans="10:25" x14ac:dyDescent="0.3">
      <c r="J132" s="195" t="s">
        <v>183</v>
      </c>
      <c r="K132" s="197">
        <v>1</v>
      </c>
      <c r="L132" s="197">
        <v>1</v>
      </c>
    </row>
    <row r="133" spans="10:25" x14ac:dyDescent="0.3">
      <c r="J133" s="195" t="s">
        <v>10</v>
      </c>
      <c r="K133" s="197"/>
      <c r="L133" s="197"/>
      <c r="N133" s="17" t="s">
        <v>391</v>
      </c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</row>
    <row r="135" spans="10:25" x14ac:dyDescent="0.3">
      <c r="N135" s="104" t="s">
        <v>392</v>
      </c>
      <c r="O135" s="104"/>
    </row>
    <row r="137" spans="10:25" x14ac:dyDescent="0.3">
      <c r="N137" s="34" t="s">
        <v>393</v>
      </c>
    </row>
    <row r="139" spans="10:25" x14ac:dyDescent="0.3">
      <c r="O139" s="96" t="s">
        <v>219</v>
      </c>
      <c r="P139" s="96" t="s">
        <v>221</v>
      </c>
    </row>
    <row r="140" spans="10:25" x14ac:dyDescent="0.3">
      <c r="N140" s="17" t="s">
        <v>184</v>
      </c>
      <c r="O140" s="105">
        <v>0</v>
      </c>
      <c r="P140" s="105">
        <v>0</v>
      </c>
    </row>
    <row r="141" spans="10:25" x14ac:dyDescent="0.3">
      <c r="N141" s="64" t="s">
        <v>179</v>
      </c>
      <c r="O141" s="84">
        <v>8.7499999999999994E-2</v>
      </c>
      <c r="P141" s="84">
        <v>6.7595702745468167E-2</v>
      </c>
    </row>
    <row r="142" spans="10:25" x14ac:dyDescent="0.3">
      <c r="N142" s="64" t="s">
        <v>180</v>
      </c>
      <c r="O142" s="84">
        <v>0.32500000000000001</v>
      </c>
      <c r="P142" s="84">
        <v>0.28126474752241626</v>
      </c>
    </row>
    <row r="143" spans="10:25" x14ac:dyDescent="0.3">
      <c r="N143" s="64" t="s">
        <v>181</v>
      </c>
      <c r="O143" s="84">
        <v>0.73750000000000004</v>
      </c>
      <c r="P143" s="84">
        <v>0.69999722399578046</v>
      </c>
    </row>
    <row r="144" spans="10:25" x14ac:dyDescent="0.3">
      <c r="N144" s="64" t="s">
        <v>182</v>
      </c>
      <c r="O144" s="84">
        <v>0.92500000000000004</v>
      </c>
      <c r="P144" s="84">
        <v>0.90828082058684734</v>
      </c>
    </row>
    <row r="145" spans="14:20" x14ac:dyDescent="0.3">
      <c r="N145" s="64" t="s">
        <v>183</v>
      </c>
      <c r="O145" s="84">
        <v>1</v>
      </c>
      <c r="P145" s="84">
        <v>1</v>
      </c>
    </row>
    <row r="146" spans="14:20" x14ac:dyDescent="0.3">
      <c r="O146" s="84"/>
      <c r="P146" s="84"/>
    </row>
    <row r="147" spans="14:20" x14ac:dyDescent="0.3">
      <c r="N147" s="104" t="s">
        <v>394</v>
      </c>
      <c r="O147" s="106"/>
      <c r="P147" s="84"/>
    </row>
    <row r="149" spans="14:20" ht="15.75" customHeight="1" x14ac:dyDescent="0.3">
      <c r="O149" s="146" t="s">
        <v>219</v>
      </c>
      <c r="P149" s="147" t="s">
        <v>395</v>
      </c>
      <c r="Q149" s="147" t="s">
        <v>221</v>
      </c>
      <c r="R149" s="107"/>
      <c r="S149" s="107"/>
      <c r="T149" s="107"/>
    </row>
    <row r="150" spans="14:20" x14ac:dyDescent="0.3">
      <c r="O150" s="146"/>
      <c r="P150" s="147"/>
      <c r="Q150" s="147"/>
      <c r="R150" s="107"/>
      <c r="S150" s="107"/>
      <c r="T150" s="107"/>
    </row>
    <row r="151" spans="14:20" x14ac:dyDescent="0.3">
      <c r="N151" s="64" t="s">
        <v>184</v>
      </c>
      <c r="O151" s="84">
        <v>0</v>
      </c>
      <c r="P151" s="106">
        <f>O151</f>
        <v>0</v>
      </c>
      <c r="Q151" s="128">
        <v>0</v>
      </c>
      <c r="R151" s="107"/>
      <c r="S151" s="107"/>
      <c r="T151" s="107"/>
    </row>
    <row r="152" spans="14:20" x14ac:dyDescent="0.3">
      <c r="N152" s="64" t="s">
        <v>179</v>
      </c>
      <c r="O152" s="84">
        <v>8.7499999999999994E-2</v>
      </c>
      <c r="P152" s="106">
        <f t="shared" ref="P152:P156" si="2">O152</f>
        <v>8.7499999999999994E-2</v>
      </c>
      <c r="Q152" s="128">
        <v>6.7595702745468167E-2</v>
      </c>
      <c r="R152" s="128"/>
      <c r="S152" s="128"/>
      <c r="T152" s="107"/>
    </row>
    <row r="153" spans="14:20" x14ac:dyDescent="0.3">
      <c r="N153" s="64" t="s">
        <v>180</v>
      </c>
      <c r="O153" s="84">
        <v>0.32500000000000001</v>
      </c>
      <c r="P153" s="106">
        <f t="shared" si="2"/>
        <v>0.32500000000000001</v>
      </c>
      <c r="Q153" s="128">
        <v>0.28126474752241626</v>
      </c>
      <c r="R153" s="128"/>
      <c r="S153" s="128"/>
      <c r="T153" s="107"/>
    </row>
    <row r="154" spans="14:20" x14ac:dyDescent="0.3">
      <c r="N154" s="64" t="s">
        <v>181</v>
      </c>
      <c r="O154" s="84">
        <v>0.73750000000000004</v>
      </c>
      <c r="P154" s="106">
        <f t="shared" si="2"/>
        <v>0.73750000000000004</v>
      </c>
      <c r="Q154" s="128">
        <v>0.69999722399578046</v>
      </c>
      <c r="R154" s="128"/>
      <c r="S154" s="128"/>
      <c r="T154" s="107"/>
    </row>
    <row r="155" spans="14:20" x14ac:dyDescent="0.3">
      <c r="N155" s="64" t="s">
        <v>182</v>
      </c>
      <c r="O155" s="84">
        <v>0.92500000000000004</v>
      </c>
      <c r="P155" s="106">
        <f t="shared" si="2"/>
        <v>0.92500000000000004</v>
      </c>
      <c r="Q155" s="128">
        <v>0.90828082058684734</v>
      </c>
      <c r="R155" s="128"/>
      <c r="S155" s="128"/>
      <c r="T155" s="107"/>
    </row>
    <row r="156" spans="14:20" x14ac:dyDescent="0.3">
      <c r="N156" s="64" t="s">
        <v>183</v>
      </c>
      <c r="O156" s="84">
        <v>1</v>
      </c>
      <c r="P156" s="106">
        <f t="shared" si="2"/>
        <v>1</v>
      </c>
      <c r="Q156" s="128">
        <v>1</v>
      </c>
      <c r="R156" s="128"/>
      <c r="S156" s="128"/>
      <c r="T156" s="107"/>
    </row>
    <row r="157" spans="14:20" x14ac:dyDescent="0.3">
      <c r="O157" s="84"/>
      <c r="P157" s="84"/>
      <c r="Q157" s="108"/>
      <c r="R157" s="108"/>
      <c r="S157" s="108"/>
      <c r="T157" s="107"/>
    </row>
    <row r="158" spans="14:20" x14ac:dyDescent="0.3">
      <c r="N158" s="34" t="s">
        <v>396</v>
      </c>
      <c r="O158" s="84"/>
      <c r="P158" s="84"/>
      <c r="Q158" s="108"/>
      <c r="R158" s="108"/>
      <c r="S158" s="108"/>
      <c r="T158" s="107"/>
    </row>
    <row r="159" spans="14:20" x14ac:dyDescent="0.3">
      <c r="N159" s="60"/>
      <c r="O159" s="60"/>
      <c r="P159" s="60"/>
    </row>
    <row r="160" spans="14:20" x14ac:dyDescent="0.3">
      <c r="N160" s="104" t="s">
        <v>397</v>
      </c>
      <c r="O160" s="106"/>
      <c r="P160" s="106"/>
    </row>
    <row r="161" spans="14:25" x14ac:dyDescent="0.3">
      <c r="N161" s="60"/>
      <c r="O161" s="60"/>
      <c r="P161" s="60"/>
    </row>
    <row r="162" spans="14:25" x14ac:dyDescent="0.3">
      <c r="O162" s="60"/>
      <c r="P162" s="60"/>
    </row>
    <row r="163" spans="14:25" x14ac:dyDescent="0.3">
      <c r="O163" s="60"/>
      <c r="P163" s="60"/>
    </row>
    <row r="164" spans="14:25" x14ac:dyDescent="0.3">
      <c r="O164" s="60"/>
      <c r="P164" s="60"/>
    </row>
    <row r="165" spans="14:25" x14ac:dyDescent="0.3">
      <c r="N165" s="60"/>
      <c r="O165" s="60"/>
      <c r="P165" s="60"/>
      <c r="Y165" s="109" t="s">
        <v>223</v>
      </c>
    </row>
    <row r="166" spans="14:25" x14ac:dyDescent="0.3">
      <c r="N166" s="60"/>
      <c r="O166" s="60"/>
      <c r="P166" s="60"/>
      <c r="Y166" s="109" t="s">
        <v>268</v>
      </c>
    </row>
    <row r="167" spans="14:25" x14ac:dyDescent="0.3">
      <c r="N167" s="60"/>
      <c r="O167" s="60"/>
      <c r="P167" s="60"/>
      <c r="Y167" s="109" t="s">
        <v>224</v>
      </c>
    </row>
    <row r="168" spans="14:25" x14ac:dyDescent="0.3">
      <c r="N168" s="60"/>
      <c r="O168" s="60"/>
      <c r="P168" s="60"/>
    </row>
    <row r="169" spans="14:25" x14ac:dyDescent="0.3">
      <c r="N169" s="60"/>
      <c r="O169" s="60"/>
      <c r="P169" s="60"/>
    </row>
    <row r="170" spans="14:25" x14ac:dyDescent="0.3">
      <c r="N170" s="60"/>
      <c r="O170" s="60"/>
      <c r="P170" s="60"/>
    </row>
    <row r="171" spans="14:25" x14ac:dyDescent="0.3">
      <c r="N171" s="60"/>
      <c r="O171" s="60"/>
      <c r="P171" s="60"/>
    </row>
    <row r="172" spans="14:25" x14ac:dyDescent="0.3">
      <c r="N172" s="60"/>
      <c r="O172" s="60"/>
      <c r="P172" s="60"/>
    </row>
    <row r="173" spans="14:25" x14ac:dyDescent="0.3">
      <c r="N173" s="60"/>
      <c r="O173" s="60"/>
      <c r="P173" s="60"/>
    </row>
    <row r="174" spans="14:25" x14ac:dyDescent="0.3">
      <c r="N174" s="60"/>
      <c r="O174" s="60"/>
      <c r="P174" s="60"/>
    </row>
    <row r="175" spans="14:25" x14ac:dyDescent="0.3">
      <c r="N175" s="60"/>
      <c r="O175" s="60"/>
      <c r="P175" s="60"/>
    </row>
    <row r="176" spans="14:25" x14ac:dyDescent="0.3">
      <c r="N176" s="60"/>
      <c r="O176" s="60"/>
      <c r="P176" s="60"/>
    </row>
    <row r="177" spans="10:16" x14ac:dyDescent="0.3">
      <c r="N177" s="60"/>
      <c r="O177" s="60"/>
      <c r="P177" s="60"/>
    </row>
    <row r="178" spans="10:16" x14ac:dyDescent="0.3">
      <c r="N178" s="60"/>
      <c r="O178" s="60"/>
      <c r="P178" s="60"/>
    </row>
    <row r="179" spans="10:16" x14ac:dyDescent="0.3">
      <c r="N179" s="60"/>
      <c r="O179" s="60"/>
      <c r="P179" s="60"/>
    </row>
    <row r="180" spans="10:16" x14ac:dyDescent="0.3">
      <c r="J180" s="60"/>
      <c r="K180" s="60"/>
      <c r="N180" s="60"/>
      <c r="O180" s="60"/>
      <c r="P180" s="60"/>
    </row>
    <row r="181" spans="10:16" x14ac:dyDescent="0.3">
      <c r="J181" s="60"/>
      <c r="K181" s="60"/>
      <c r="L181" s="60"/>
      <c r="N181" s="60"/>
      <c r="O181" s="60"/>
      <c r="P181" s="60"/>
    </row>
    <row r="182" spans="10:16" x14ac:dyDescent="0.3">
      <c r="J182" s="60"/>
      <c r="K182" s="60"/>
      <c r="L182" s="60"/>
      <c r="N182" s="60"/>
      <c r="O182" s="60"/>
      <c r="P182" s="60"/>
    </row>
    <row r="183" spans="10:16" x14ac:dyDescent="0.3">
      <c r="J183" s="60"/>
      <c r="K183" s="60"/>
      <c r="L183" s="60"/>
      <c r="N183" s="60"/>
      <c r="O183" s="60"/>
      <c r="P183" s="60"/>
    </row>
    <row r="184" spans="10:16" x14ac:dyDescent="0.3">
      <c r="J184" s="60"/>
      <c r="K184" s="60"/>
      <c r="L184" s="60"/>
      <c r="N184" s="60"/>
      <c r="O184" s="60"/>
      <c r="P184" s="60"/>
    </row>
    <row r="185" spans="10:16" x14ac:dyDescent="0.3">
      <c r="J185" s="60"/>
      <c r="K185" s="60"/>
      <c r="L185" s="60"/>
      <c r="N185" s="60"/>
      <c r="O185" s="60"/>
      <c r="P185" s="60"/>
    </row>
    <row r="186" spans="10:16" x14ac:dyDescent="0.3">
      <c r="J186" s="60"/>
      <c r="K186" s="60"/>
      <c r="L186" s="60"/>
      <c r="N186" s="60"/>
      <c r="O186" s="60"/>
      <c r="P186" s="60"/>
    </row>
    <row r="187" spans="10:16" x14ac:dyDescent="0.3">
      <c r="J187" s="60"/>
      <c r="K187" s="60"/>
      <c r="L187" s="60"/>
      <c r="N187" s="34" t="s">
        <v>398</v>
      </c>
      <c r="O187" s="60"/>
      <c r="P187" s="60"/>
    </row>
    <row r="188" spans="10:16" x14ac:dyDescent="0.3">
      <c r="J188" s="60"/>
      <c r="K188" s="60"/>
      <c r="L188" s="60"/>
      <c r="N188" s="64" t="s">
        <v>399</v>
      </c>
      <c r="O188" s="60"/>
      <c r="P188" s="60"/>
    </row>
    <row r="189" spans="10:16" x14ac:dyDescent="0.3">
      <c r="J189" s="60"/>
      <c r="K189" s="60"/>
      <c r="L189" s="60"/>
      <c r="O189" s="60"/>
      <c r="P189" s="60"/>
    </row>
    <row r="190" spans="10:16" x14ac:dyDescent="0.3">
      <c r="J190" s="60"/>
      <c r="K190" s="60"/>
      <c r="L190" s="60"/>
      <c r="N190" s="114" t="s">
        <v>400</v>
      </c>
      <c r="O190" s="114"/>
      <c r="P190" s="114"/>
    </row>
    <row r="191" spans="10:16" x14ac:dyDescent="0.3">
      <c r="J191" s="60"/>
      <c r="K191" s="60"/>
      <c r="L191" s="60"/>
    </row>
    <row r="192" spans="10:16" x14ac:dyDescent="0.3">
      <c r="J192" s="60"/>
      <c r="K192" s="60"/>
      <c r="L192" s="60"/>
      <c r="N192" s="34" t="s">
        <v>401</v>
      </c>
    </row>
    <row r="193" spans="10:14" x14ac:dyDescent="0.3">
      <c r="J193" s="60"/>
      <c r="K193" s="60"/>
      <c r="L193" s="60"/>
      <c r="N193" s="60" t="s">
        <v>402</v>
      </c>
    </row>
    <row r="194" spans="10:14" x14ac:dyDescent="0.3">
      <c r="J194" s="60"/>
      <c r="K194" s="60"/>
      <c r="L194" s="60"/>
    </row>
    <row r="195" spans="10:14" x14ac:dyDescent="0.3">
      <c r="J195" s="60"/>
      <c r="K195" s="60"/>
      <c r="L195" s="60"/>
    </row>
    <row r="196" spans="10:14" x14ac:dyDescent="0.3">
      <c r="J196" s="60"/>
      <c r="K196" s="60"/>
      <c r="L196" s="60"/>
    </row>
    <row r="197" spans="10:14" x14ac:dyDescent="0.3">
      <c r="J197" s="60"/>
      <c r="K197" s="60"/>
    </row>
    <row r="198" spans="10:14" x14ac:dyDescent="0.3">
      <c r="J198" s="60"/>
      <c r="K198" s="60"/>
    </row>
  </sheetData>
  <mergeCells count="26">
    <mergeCell ref="M113:O113"/>
    <mergeCell ref="P110:R110"/>
    <mergeCell ref="P111:R111"/>
    <mergeCell ref="P112:R112"/>
    <mergeCell ref="P113:R113"/>
    <mergeCell ref="N61:V62"/>
    <mergeCell ref="J103:V103"/>
    <mergeCell ref="M110:O110"/>
    <mergeCell ref="M111:O111"/>
    <mergeCell ref="M112:O112"/>
    <mergeCell ref="O149:O150"/>
    <mergeCell ref="P149:P150"/>
    <mergeCell ref="Q149:Q150"/>
    <mergeCell ref="B2:O2"/>
    <mergeCell ref="B15:O15"/>
    <mergeCell ref="M107:R107"/>
    <mergeCell ref="M126:R126"/>
    <mergeCell ref="B17:H17"/>
    <mergeCell ref="J53:V53"/>
    <mergeCell ref="M108:O108"/>
    <mergeCell ref="P108:R108"/>
    <mergeCell ref="M109:O109"/>
    <mergeCell ref="P109:R109"/>
    <mergeCell ref="J19:V19"/>
    <mergeCell ref="J118:V118"/>
    <mergeCell ref="J55:V56"/>
  </mergeCells>
  <pageMargins left="0.7" right="0.7" top="0.75" bottom="0.75" header="0.3" footer="0.3"/>
  <pageSetup paperSize="9"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1:AQ138"/>
  <sheetViews>
    <sheetView zoomScaleNormal="100" workbookViewId="0">
      <selection activeCell="F115" sqref="F115"/>
    </sheetView>
  </sheetViews>
  <sheetFormatPr defaultColWidth="8.6640625" defaultRowHeight="15.6" x14ac:dyDescent="0.3"/>
  <cols>
    <col min="1" max="1" width="2.5546875" style="1" customWidth="1"/>
    <col min="2" max="2" width="24.109375" style="1" customWidth="1"/>
    <col min="3" max="3" width="11.77734375" style="1" customWidth="1"/>
    <col min="4" max="4" width="17.33203125" style="1" customWidth="1"/>
    <col min="5" max="5" width="11.33203125" style="1" customWidth="1"/>
    <col min="6" max="6" width="13.44140625" style="1" customWidth="1"/>
    <col min="7" max="8" width="8.6640625" style="1"/>
    <col min="9" max="9" width="23.21875" style="1" customWidth="1"/>
    <col min="10" max="10" width="15.21875" style="1" bestFit="1" customWidth="1"/>
    <col min="11" max="11" width="8.44140625" style="1" customWidth="1"/>
    <col min="12" max="12" width="10" style="1" bestFit="1" customWidth="1"/>
    <col min="13" max="13" width="9.44140625" style="1" bestFit="1" customWidth="1"/>
    <col min="14" max="14" width="19.5546875" style="1" customWidth="1"/>
    <col min="15" max="15" width="17.5546875" style="1" customWidth="1"/>
    <col min="16" max="16" width="8.44140625" style="1" customWidth="1"/>
    <col min="17" max="17" width="10" style="1" bestFit="1" customWidth="1"/>
    <col min="18" max="29" width="8.6640625" style="1"/>
    <col min="30" max="30" width="9.6640625" style="1" customWidth="1"/>
    <col min="31" max="16384" width="8.6640625" style="1"/>
  </cols>
  <sheetData>
    <row r="1" spans="2:13" ht="9.6" customHeight="1" x14ac:dyDescent="0.3"/>
    <row r="2" spans="2:13" x14ac:dyDescent="0.3">
      <c r="B2" s="130" t="s">
        <v>46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4" spans="2:13" x14ac:dyDescent="0.3">
      <c r="B4" s="205" t="s">
        <v>104</v>
      </c>
      <c r="C4" s="1" t="s">
        <v>403</v>
      </c>
    </row>
    <row r="5" spans="2:13" x14ac:dyDescent="0.3">
      <c r="B5" s="2"/>
      <c r="K5" s="3"/>
      <c r="L5" s="3"/>
      <c r="M5" s="3"/>
    </row>
    <row r="6" spans="2:13" x14ac:dyDescent="0.3">
      <c r="B6" s="132" t="s">
        <v>404</v>
      </c>
      <c r="C6" s="132"/>
      <c r="J6" s="132" t="s">
        <v>411</v>
      </c>
      <c r="K6" s="132"/>
      <c r="M6" s="3"/>
    </row>
    <row r="7" spans="2:13" x14ac:dyDescent="0.3">
      <c r="L7" s="138"/>
      <c r="M7" s="138"/>
    </row>
    <row r="8" spans="2:13" x14ac:dyDescent="0.3">
      <c r="B8" s="34" t="s">
        <v>405</v>
      </c>
      <c r="C8" s="64" t="s">
        <v>410</v>
      </c>
      <c r="D8" s="64"/>
      <c r="E8" s="64"/>
      <c r="F8" s="64"/>
      <c r="G8" s="64"/>
      <c r="H8" s="64"/>
      <c r="J8" s="138" t="s">
        <v>412</v>
      </c>
      <c r="K8" s="138"/>
      <c r="L8" s="138"/>
      <c r="M8" s="138"/>
    </row>
    <row r="10" spans="2:13" x14ac:dyDescent="0.3">
      <c r="B10" s="34" t="s">
        <v>406</v>
      </c>
      <c r="C10" s="1" t="s">
        <v>409</v>
      </c>
      <c r="J10" s="40" t="s">
        <v>118</v>
      </c>
      <c r="K10" s="41" t="s">
        <v>119</v>
      </c>
      <c r="L10" s="41"/>
      <c r="M10" s="32" t="s">
        <v>117</v>
      </c>
    </row>
    <row r="11" spans="2:13" x14ac:dyDescent="0.3">
      <c r="B11" s="34"/>
      <c r="J11" s="31"/>
      <c r="K11" s="34"/>
      <c r="L11" s="34"/>
      <c r="M11" s="33"/>
    </row>
    <row r="12" spans="2:13" x14ac:dyDescent="0.3">
      <c r="B12" s="34" t="s">
        <v>407</v>
      </c>
      <c r="C12" s="1" t="s">
        <v>408</v>
      </c>
      <c r="J12" s="1" t="s">
        <v>111</v>
      </c>
      <c r="L12" s="33" t="s">
        <v>112</v>
      </c>
    </row>
    <row r="14" spans="2:13" x14ac:dyDescent="0.3">
      <c r="B14" s="130" t="s">
        <v>45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</row>
    <row r="16" spans="2:13" x14ac:dyDescent="0.3">
      <c r="B16" s="133" t="s">
        <v>120</v>
      </c>
      <c r="C16" s="134"/>
      <c r="D16" s="134"/>
      <c r="E16" s="134"/>
      <c r="F16" s="134"/>
      <c r="G16" s="135"/>
    </row>
    <row r="18" spans="2:43" ht="15.6" customHeight="1" x14ac:dyDescent="0.3">
      <c r="B18" s="7" t="s">
        <v>0</v>
      </c>
      <c r="C18" s="87" t="s">
        <v>83</v>
      </c>
      <c r="D18" s="87" t="s">
        <v>82</v>
      </c>
      <c r="E18" s="7" t="s">
        <v>1</v>
      </c>
      <c r="F18" s="7" t="s">
        <v>2</v>
      </c>
      <c r="G18" s="7" t="s">
        <v>3</v>
      </c>
      <c r="I18" s="153" t="s">
        <v>225</v>
      </c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5"/>
    </row>
    <row r="19" spans="2:43" x14ac:dyDescent="0.3">
      <c r="B19" s="13">
        <v>329</v>
      </c>
      <c r="C19" s="13">
        <v>7</v>
      </c>
      <c r="D19" s="13">
        <v>853</v>
      </c>
      <c r="E19" s="13" t="s">
        <v>4</v>
      </c>
      <c r="F19" s="13" t="s">
        <v>5</v>
      </c>
      <c r="G19" s="14">
        <v>2000</v>
      </c>
      <c r="H19" s="64"/>
      <c r="I19" s="171" t="s">
        <v>226</v>
      </c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3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</row>
    <row r="20" spans="2:43" x14ac:dyDescent="0.3">
      <c r="B20" s="13">
        <v>503</v>
      </c>
      <c r="C20" s="13">
        <v>10</v>
      </c>
      <c r="D20" s="13">
        <v>883</v>
      </c>
      <c r="E20" s="13" t="s">
        <v>4</v>
      </c>
      <c r="F20" s="13" t="s">
        <v>6</v>
      </c>
      <c r="G20" s="14">
        <v>2000</v>
      </c>
      <c r="H20" s="64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</row>
    <row r="21" spans="2:43" ht="15.75" customHeight="1" x14ac:dyDescent="0.3">
      <c r="B21" s="13">
        <v>505</v>
      </c>
      <c r="C21" s="13">
        <v>10</v>
      </c>
      <c r="D21" s="13">
        <v>822</v>
      </c>
      <c r="E21" s="13" t="s">
        <v>4</v>
      </c>
      <c r="F21" s="13" t="s">
        <v>5</v>
      </c>
      <c r="G21" s="14">
        <v>2000</v>
      </c>
      <c r="H21" s="64"/>
      <c r="I21" s="129" t="s">
        <v>413</v>
      </c>
      <c r="J21" s="129"/>
      <c r="K21" s="129"/>
      <c r="L21" s="129"/>
      <c r="M21" s="129"/>
      <c r="N21" s="129"/>
      <c r="O21" s="129"/>
      <c r="P21" s="129"/>
      <c r="Q21" s="129"/>
      <c r="R21" s="110"/>
      <c r="S21" s="110"/>
      <c r="T21" s="110"/>
      <c r="U21" s="110"/>
      <c r="V21" s="110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</row>
    <row r="22" spans="2:43" x14ac:dyDescent="0.3">
      <c r="B22" s="13">
        <v>466</v>
      </c>
      <c r="C22" s="13">
        <v>10</v>
      </c>
      <c r="D22" s="13">
        <v>865</v>
      </c>
      <c r="E22" s="13" t="s">
        <v>7</v>
      </c>
      <c r="F22" s="13" t="s">
        <v>5</v>
      </c>
      <c r="G22" s="14">
        <v>2000</v>
      </c>
      <c r="H22" s="64"/>
      <c r="I22" s="111"/>
      <c r="J22" s="111"/>
      <c r="K22" s="111"/>
      <c r="L22" s="111"/>
      <c r="M22" s="111"/>
      <c r="N22" s="111"/>
      <c r="O22" s="111"/>
      <c r="P22" s="111"/>
      <c r="Q22" s="111"/>
      <c r="R22" s="110"/>
      <c r="S22" s="110"/>
      <c r="T22" s="110"/>
      <c r="U22" s="110"/>
      <c r="V22" s="110"/>
      <c r="W22" s="64"/>
      <c r="X22" s="64"/>
    </row>
    <row r="23" spans="2:43" x14ac:dyDescent="0.3">
      <c r="B23" s="13">
        <v>359</v>
      </c>
      <c r="C23" s="13">
        <v>7</v>
      </c>
      <c r="D23" s="13">
        <v>751</v>
      </c>
      <c r="E23" s="13" t="s">
        <v>7</v>
      </c>
      <c r="F23" s="13" t="s">
        <v>6</v>
      </c>
      <c r="G23" s="14">
        <v>2000</v>
      </c>
      <c r="I23" s="96" t="s">
        <v>374</v>
      </c>
      <c r="J23" s="111"/>
      <c r="K23" s="42"/>
      <c r="L23" s="42"/>
      <c r="M23" s="42"/>
      <c r="N23" s="161" t="s">
        <v>415</v>
      </c>
      <c r="O23" s="161"/>
      <c r="P23" s="42"/>
      <c r="Q23" s="42"/>
      <c r="R23" s="42"/>
      <c r="S23" s="42"/>
      <c r="T23" s="42"/>
      <c r="U23" s="42"/>
    </row>
    <row r="24" spans="2:43" x14ac:dyDescent="0.3">
      <c r="B24" s="13">
        <v>546</v>
      </c>
      <c r="C24" s="13">
        <v>8</v>
      </c>
      <c r="D24" s="13">
        <v>870</v>
      </c>
      <c r="E24" s="13" t="s">
        <v>4</v>
      </c>
      <c r="F24" s="13" t="s">
        <v>6</v>
      </c>
      <c r="G24" s="14">
        <v>2000</v>
      </c>
      <c r="I24" s="194" t="s">
        <v>414</v>
      </c>
      <c r="J24" s="194" t="s">
        <v>348</v>
      </c>
      <c r="K24"/>
      <c r="L24"/>
      <c r="M24" s="64"/>
      <c r="N24" s="194" t="s">
        <v>414</v>
      </c>
      <c r="O24" s="194" t="s">
        <v>348</v>
      </c>
      <c r="P24"/>
      <c r="Q24"/>
      <c r="S24" s="71" t="s">
        <v>230</v>
      </c>
    </row>
    <row r="25" spans="2:43" x14ac:dyDescent="0.3">
      <c r="B25" s="13">
        <v>427</v>
      </c>
      <c r="C25" s="13">
        <v>5</v>
      </c>
      <c r="D25" s="13">
        <v>780</v>
      </c>
      <c r="E25" s="13" t="s">
        <v>7</v>
      </c>
      <c r="F25" s="13" t="s">
        <v>6</v>
      </c>
      <c r="G25" s="14">
        <v>2000</v>
      </c>
      <c r="I25" s="194" t="s">
        <v>9</v>
      </c>
      <c r="J25" t="s">
        <v>4</v>
      </c>
      <c r="K25" t="s">
        <v>7</v>
      </c>
      <c r="L25" t="s">
        <v>10</v>
      </c>
      <c r="M25" s="64"/>
      <c r="N25" s="194" t="s">
        <v>9</v>
      </c>
      <c r="O25" t="s">
        <v>4</v>
      </c>
      <c r="P25" t="s">
        <v>7</v>
      </c>
      <c r="Q25" t="s">
        <v>10</v>
      </c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</row>
    <row r="26" spans="2:43" x14ac:dyDescent="0.3">
      <c r="B26" s="13">
        <v>474</v>
      </c>
      <c r="C26" s="13">
        <v>9</v>
      </c>
      <c r="D26" s="13">
        <v>857</v>
      </c>
      <c r="E26" s="13" t="s">
        <v>7</v>
      </c>
      <c r="F26" s="13" t="s">
        <v>6</v>
      </c>
      <c r="G26" s="14">
        <v>2000</v>
      </c>
      <c r="I26" s="195" t="s">
        <v>5</v>
      </c>
      <c r="J26" s="196">
        <v>32</v>
      </c>
      <c r="K26" s="196">
        <v>15</v>
      </c>
      <c r="L26" s="196">
        <v>47</v>
      </c>
      <c r="M26" s="64"/>
      <c r="N26" s="195" t="s">
        <v>5</v>
      </c>
      <c r="O26" s="197">
        <v>0.68085106382978722</v>
      </c>
      <c r="P26" s="197">
        <v>0.31914893617021278</v>
      </c>
      <c r="Q26" s="197">
        <v>1</v>
      </c>
    </row>
    <row r="27" spans="2:43" x14ac:dyDescent="0.3">
      <c r="B27" s="13">
        <v>382</v>
      </c>
      <c r="C27" s="13">
        <v>3</v>
      </c>
      <c r="D27" s="13">
        <v>818</v>
      </c>
      <c r="E27" s="13" t="s">
        <v>7</v>
      </c>
      <c r="F27" s="13" t="s">
        <v>6</v>
      </c>
      <c r="G27" s="14">
        <v>2000</v>
      </c>
      <c r="I27" s="195" t="s">
        <v>8</v>
      </c>
      <c r="J27" s="196">
        <v>6</v>
      </c>
      <c r="K27" s="196">
        <v>2</v>
      </c>
      <c r="L27" s="196">
        <v>8</v>
      </c>
      <c r="M27" s="64"/>
      <c r="N27" s="195" t="s">
        <v>8</v>
      </c>
      <c r="O27" s="197">
        <v>0.75</v>
      </c>
      <c r="P27" s="197">
        <v>0.25</v>
      </c>
      <c r="Q27" s="197">
        <v>1</v>
      </c>
    </row>
    <row r="28" spans="2:43" x14ac:dyDescent="0.3">
      <c r="B28" s="13">
        <v>422</v>
      </c>
      <c r="C28" s="13">
        <v>8</v>
      </c>
      <c r="D28" s="13">
        <v>869</v>
      </c>
      <c r="E28" s="13" t="s">
        <v>7</v>
      </c>
      <c r="F28" s="13" t="s">
        <v>5</v>
      </c>
      <c r="G28" s="14">
        <v>2000</v>
      </c>
      <c r="I28" s="195" t="s">
        <v>6</v>
      </c>
      <c r="J28" s="196">
        <v>15</v>
      </c>
      <c r="K28" s="196">
        <v>10</v>
      </c>
      <c r="L28" s="196">
        <v>25</v>
      </c>
      <c r="M28" s="64"/>
      <c r="N28" s="195" t="s">
        <v>6</v>
      </c>
      <c r="O28" s="197">
        <v>0.6</v>
      </c>
      <c r="P28" s="197">
        <v>0.4</v>
      </c>
      <c r="Q28" s="197">
        <v>1</v>
      </c>
    </row>
    <row r="29" spans="2:43" x14ac:dyDescent="0.3">
      <c r="B29" s="13">
        <v>433</v>
      </c>
      <c r="C29" s="13">
        <v>9</v>
      </c>
      <c r="D29" s="13">
        <v>848</v>
      </c>
      <c r="E29" s="13" t="s">
        <v>4</v>
      </c>
      <c r="F29" s="13" t="s">
        <v>5</v>
      </c>
      <c r="G29" s="14">
        <v>2018</v>
      </c>
      <c r="I29" s="195" t="s">
        <v>10</v>
      </c>
      <c r="J29" s="196">
        <v>53</v>
      </c>
      <c r="K29" s="196">
        <v>27</v>
      </c>
      <c r="L29" s="196">
        <v>80</v>
      </c>
      <c r="M29" s="64"/>
      <c r="N29" s="195" t="s">
        <v>10</v>
      </c>
      <c r="O29" s="197">
        <v>0.66249999999999998</v>
      </c>
      <c r="P29" s="197">
        <v>0.33750000000000002</v>
      </c>
      <c r="Q29" s="197">
        <v>1</v>
      </c>
    </row>
    <row r="30" spans="2:43" x14ac:dyDescent="0.3">
      <c r="B30" s="13">
        <v>474</v>
      </c>
      <c r="C30" s="13">
        <v>10</v>
      </c>
      <c r="D30" s="13">
        <v>845</v>
      </c>
      <c r="E30" s="13" t="s">
        <v>7</v>
      </c>
      <c r="F30" s="13" t="s">
        <v>5</v>
      </c>
      <c r="G30" s="14">
        <v>2018</v>
      </c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2:43" x14ac:dyDescent="0.3">
      <c r="B31" s="13">
        <v>558</v>
      </c>
      <c r="C31" s="13">
        <v>10</v>
      </c>
      <c r="D31" s="13">
        <v>885</v>
      </c>
      <c r="E31" s="13" t="s">
        <v>7</v>
      </c>
      <c r="F31" s="13" t="s">
        <v>5</v>
      </c>
      <c r="G31" s="14">
        <v>2018</v>
      </c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2:43" x14ac:dyDescent="0.3">
      <c r="B32" s="13">
        <v>561</v>
      </c>
      <c r="C32" s="13">
        <v>12</v>
      </c>
      <c r="D32" s="13">
        <v>838</v>
      </c>
      <c r="E32" s="13" t="s">
        <v>4</v>
      </c>
      <c r="F32" s="13" t="s">
        <v>8</v>
      </c>
      <c r="G32" s="14">
        <v>2018</v>
      </c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</row>
    <row r="33" spans="2:19" x14ac:dyDescent="0.3">
      <c r="B33" s="13">
        <v>357</v>
      </c>
      <c r="C33" s="13">
        <v>8</v>
      </c>
      <c r="D33" s="13">
        <v>760</v>
      </c>
      <c r="E33" s="13" t="s">
        <v>4</v>
      </c>
      <c r="F33" s="13" t="s">
        <v>5</v>
      </c>
      <c r="G33" s="14">
        <v>2018</v>
      </c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2:19" x14ac:dyDescent="0.3">
      <c r="B34" s="13">
        <v>329</v>
      </c>
      <c r="C34" s="13">
        <v>3</v>
      </c>
      <c r="D34" s="13">
        <v>741</v>
      </c>
      <c r="E34" s="13" t="s">
        <v>4</v>
      </c>
      <c r="F34" s="13" t="s">
        <v>5</v>
      </c>
      <c r="G34" s="14">
        <v>2018</v>
      </c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2:19" x14ac:dyDescent="0.3">
      <c r="B35" s="13">
        <v>497</v>
      </c>
      <c r="C35" s="13">
        <v>10</v>
      </c>
      <c r="D35" s="13">
        <v>859</v>
      </c>
      <c r="E35" s="13" t="s">
        <v>7</v>
      </c>
      <c r="F35" s="13" t="s">
        <v>5</v>
      </c>
      <c r="G35" s="14">
        <v>2018</v>
      </c>
      <c r="I35" s="64"/>
      <c r="J35" s="64"/>
      <c r="K35" s="64"/>
      <c r="L35" s="64"/>
      <c r="M35" s="64"/>
      <c r="N35" s="64"/>
      <c r="O35" s="64"/>
      <c r="P35" s="64"/>
      <c r="Q35" s="64"/>
      <c r="R35" s="64"/>
    </row>
    <row r="36" spans="2:19" x14ac:dyDescent="0.3">
      <c r="B36" s="13">
        <v>459</v>
      </c>
      <c r="C36" s="13">
        <v>8</v>
      </c>
      <c r="D36" s="13">
        <v>826</v>
      </c>
      <c r="E36" s="13" t="s">
        <v>7</v>
      </c>
      <c r="F36" s="13" t="s">
        <v>6</v>
      </c>
      <c r="G36" s="14">
        <v>2018</v>
      </c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2:19" x14ac:dyDescent="0.3">
      <c r="B37" s="13">
        <v>355</v>
      </c>
      <c r="C37" s="13">
        <v>3</v>
      </c>
      <c r="D37" s="13">
        <v>806</v>
      </c>
      <c r="E37" s="13" t="s">
        <v>7</v>
      </c>
      <c r="F37" s="13" t="s">
        <v>5</v>
      </c>
      <c r="G37" s="14">
        <v>2018</v>
      </c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2:19" x14ac:dyDescent="0.3">
      <c r="B38" s="13">
        <v>489</v>
      </c>
      <c r="C38" s="13">
        <v>9</v>
      </c>
      <c r="D38" s="13">
        <v>858</v>
      </c>
      <c r="E38" s="13" t="s">
        <v>4</v>
      </c>
      <c r="F38" s="13" t="s">
        <v>5</v>
      </c>
      <c r="G38" s="14">
        <v>2018</v>
      </c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2:19" x14ac:dyDescent="0.3">
      <c r="B39" s="13">
        <v>436</v>
      </c>
      <c r="C39" s="13">
        <v>2</v>
      </c>
      <c r="D39" s="13">
        <v>785</v>
      </c>
      <c r="E39" s="13" t="s">
        <v>7</v>
      </c>
      <c r="F39" s="13" t="s">
        <v>5</v>
      </c>
      <c r="G39" s="14">
        <v>2000</v>
      </c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2:19" x14ac:dyDescent="0.3">
      <c r="B40" s="13">
        <v>455</v>
      </c>
      <c r="C40" s="13">
        <v>7</v>
      </c>
      <c r="D40" s="13">
        <v>828</v>
      </c>
      <c r="E40" s="13" t="s">
        <v>4</v>
      </c>
      <c r="F40" s="13" t="s">
        <v>5</v>
      </c>
      <c r="G40" s="14">
        <v>2000</v>
      </c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2:19" x14ac:dyDescent="0.3">
      <c r="B41" s="13">
        <v>514</v>
      </c>
      <c r="C41" s="13">
        <v>11</v>
      </c>
      <c r="D41" s="13">
        <v>980</v>
      </c>
      <c r="E41" s="13" t="s">
        <v>7</v>
      </c>
      <c r="F41" s="13" t="s">
        <v>5</v>
      </c>
      <c r="G41" s="14">
        <v>2000</v>
      </c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2:19" x14ac:dyDescent="0.3">
      <c r="B42" s="13">
        <v>503</v>
      </c>
      <c r="C42" s="13">
        <v>8</v>
      </c>
      <c r="D42" s="13">
        <v>857</v>
      </c>
      <c r="E42" s="13" t="s">
        <v>4</v>
      </c>
      <c r="F42" s="13" t="s">
        <v>5</v>
      </c>
      <c r="G42" s="14">
        <v>2000</v>
      </c>
      <c r="N42" s="64"/>
      <c r="O42" s="64"/>
      <c r="P42" s="64"/>
      <c r="Q42" s="64"/>
      <c r="R42" s="64"/>
      <c r="S42" s="64"/>
    </row>
    <row r="43" spans="2:19" x14ac:dyDescent="0.3">
      <c r="B43" s="13">
        <v>380</v>
      </c>
      <c r="C43" s="13">
        <v>9</v>
      </c>
      <c r="D43" s="13">
        <v>803</v>
      </c>
      <c r="E43" s="13" t="s">
        <v>4</v>
      </c>
      <c r="F43" s="13" t="s">
        <v>6</v>
      </c>
      <c r="G43" s="14">
        <v>2000</v>
      </c>
      <c r="I43" s="20" t="s">
        <v>9</v>
      </c>
      <c r="J43" s="2" t="s">
        <v>4</v>
      </c>
      <c r="K43" s="2" t="s">
        <v>7</v>
      </c>
      <c r="L43" s="2" t="s">
        <v>10</v>
      </c>
      <c r="N43" s="70" t="s">
        <v>9</v>
      </c>
      <c r="O43" s="84" t="s">
        <v>4</v>
      </c>
      <c r="P43" s="84" t="s">
        <v>7</v>
      </c>
      <c r="Q43" s="84" t="s">
        <v>10</v>
      </c>
    </row>
    <row r="44" spans="2:19" x14ac:dyDescent="0.3">
      <c r="B44" s="13">
        <v>432</v>
      </c>
      <c r="C44" s="13">
        <v>6</v>
      </c>
      <c r="D44" s="13">
        <v>819</v>
      </c>
      <c r="E44" s="13" t="s">
        <v>4</v>
      </c>
      <c r="F44" s="13" t="s">
        <v>5</v>
      </c>
      <c r="G44" s="14">
        <v>2000</v>
      </c>
      <c r="I44" s="1" t="s">
        <v>5</v>
      </c>
      <c r="J44" s="1">
        <v>32</v>
      </c>
      <c r="K44" s="1">
        <v>15</v>
      </c>
      <c r="L44" s="2">
        <v>47</v>
      </c>
      <c r="N44" s="64" t="s">
        <v>5</v>
      </c>
      <c r="O44" s="84">
        <v>0.68085106382978722</v>
      </c>
      <c r="P44" s="84">
        <v>0.31914893617021278</v>
      </c>
      <c r="Q44" s="62">
        <v>1</v>
      </c>
    </row>
    <row r="45" spans="2:19" x14ac:dyDescent="0.3">
      <c r="B45" s="13">
        <v>478</v>
      </c>
      <c r="C45" s="13">
        <v>6</v>
      </c>
      <c r="D45" s="13">
        <v>821</v>
      </c>
      <c r="E45" s="13" t="s">
        <v>4</v>
      </c>
      <c r="F45" s="13" t="s">
        <v>5</v>
      </c>
      <c r="G45" s="14">
        <v>2000</v>
      </c>
      <c r="I45" s="1" t="s">
        <v>8</v>
      </c>
      <c r="J45" s="1">
        <v>6</v>
      </c>
      <c r="K45" s="1">
        <v>2</v>
      </c>
      <c r="L45" s="2">
        <v>8</v>
      </c>
      <c r="N45" s="84" t="s">
        <v>8</v>
      </c>
      <c r="O45" s="84">
        <v>0.75</v>
      </c>
      <c r="P45" s="84">
        <v>0.25</v>
      </c>
      <c r="Q45" s="62">
        <v>1</v>
      </c>
    </row>
    <row r="46" spans="2:19" x14ac:dyDescent="0.3">
      <c r="B46" s="13">
        <v>406</v>
      </c>
      <c r="C46" s="13">
        <v>3</v>
      </c>
      <c r="D46" s="13">
        <v>798</v>
      </c>
      <c r="E46" s="13" t="s">
        <v>7</v>
      </c>
      <c r="F46" s="13" t="s">
        <v>6</v>
      </c>
      <c r="G46" s="14">
        <v>2000</v>
      </c>
      <c r="I46" s="1" t="s">
        <v>6</v>
      </c>
      <c r="J46" s="1">
        <v>15</v>
      </c>
      <c r="K46" s="1">
        <v>10</v>
      </c>
      <c r="L46" s="2">
        <v>25</v>
      </c>
      <c r="N46" s="84" t="s">
        <v>6</v>
      </c>
      <c r="O46" s="84">
        <v>0.6</v>
      </c>
      <c r="P46" s="84">
        <v>0.4</v>
      </c>
      <c r="Q46" s="62">
        <v>1</v>
      </c>
    </row>
    <row r="47" spans="2:19" x14ac:dyDescent="0.3">
      <c r="B47" s="13">
        <v>471</v>
      </c>
      <c r="C47" s="13">
        <v>9</v>
      </c>
      <c r="D47" s="13">
        <v>815</v>
      </c>
      <c r="E47" s="13" t="s">
        <v>4</v>
      </c>
      <c r="F47" s="13" t="s">
        <v>6</v>
      </c>
      <c r="G47" s="14">
        <v>2000</v>
      </c>
      <c r="I47" s="2" t="s">
        <v>10</v>
      </c>
      <c r="J47" s="2">
        <v>53</v>
      </c>
      <c r="K47" s="2">
        <v>27</v>
      </c>
      <c r="L47" s="2">
        <v>80</v>
      </c>
      <c r="N47" s="65" t="s">
        <v>10</v>
      </c>
      <c r="O47" s="62">
        <v>0.66249999999999998</v>
      </c>
      <c r="P47" s="62">
        <v>0.33750000000000002</v>
      </c>
      <c r="Q47" s="62">
        <v>1</v>
      </c>
    </row>
    <row r="48" spans="2:19" x14ac:dyDescent="0.3">
      <c r="B48" s="13">
        <v>444</v>
      </c>
      <c r="C48" s="13">
        <v>2</v>
      </c>
      <c r="D48" s="13">
        <v>757</v>
      </c>
      <c r="E48" s="13" t="s">
        <v>4</v>
      </c>
      <c r="F48" s="13" t="s">
        <v>6</v>
      </c>
      <c r="G48" s="14">
        <v>2000</v>
      </c>
    </row>
    <row r="49" spans="2:31" ht="15.6" customHeight="1" x14ac:dyDescent="0.3">
      <c r="B49" s="13">
        <v>493</v>
      </c>
      <c r="C49" s="13">
        <v>10</v>
      </c>
      <c r="D49" s="13">
        <v>1008</v>
      </c>
      <c r="E49" s="13" t="s">
        <v>4</v>
      </c>
      <c r="F49" s="13" t="s">
        <v>5</v>
      </c>
      <c r="G49" s="14">
        <v>2018</v>
      </c>
      <c r="T49" s="71" t="s">
        <v>228</v>
      </c>
      <c r="Y49" s="71" t="s">
        <v>227</v>
      </c>
      <c r="AB49" s="64"/>
      <c r="AC49" s="64"/>
    </row>
    <row r="50" spans="2:31" x14ac:dyDescent="0.3">
      <c r="B50" s="13">
        <v>452</v>
      </c>
      <c r="C50" s="13">
        <v>9</v>
      </c>
      <c r="D50" s="13">
        <v>831</v>
      </c>
      <c r="E50" s="13" t="s">
        <v>4</v>
      </c>
      <c r="F50" s="13" t="s">
        <v>6</v>
      </c>
      <c r="G50" s="14">
        <v>2018</v>
      </c>
      <c r="U50" s="64"/>
      <c r="V50" s="64"/>
      <c r="W50" s="64"/>
      <c r="X50" s="64"/>
      <c r="Y50" s="71" t="s">
        <v>234</v>
      </c>
      <c r="Z50" s="64"/>
      <c r="AA50" s="64"/>
      <c r="AB50" s="64"/>
      <c r="AC50" s="64"/>
    </row>
    <row r="51" spans="2:31" ht="15.6" customHeight="1" x14ac:dyDescent="0.3">
      <c r="B51" s="13">
        <v>461</v>
      </c>
      <c r="C51" s="13">
        <v>6</v>
      </c>
      <c r="D51" s="13">
        <v>849</v>
      </c>
      <c r="E51" s="13" t="s">
        <v>4</v>
      </c>
      <c r="F51" s="13" t="s">
        <v>5</v>
      </c>
      <c r="G51" s="14">
        <v>2018</v>
      </c>
      <c r="U51" s="64"/>
      <c r="V51" s="64"/>
      <c r="W51" s="64"/>
      <c r="X51" s="64"/>
      <c r="Y51" s="64"/>
      <c r="Z51" s="64"/>
      <c r="AA51" s="64"/>
      <c r="AB51" s="64"/>
      <c r="AC51" s="64"/>
    </row>
    <row r="52" spans="2:31" x14ac:dyDescent="0.3">
      <c r="B52" s="13">
        <v>496</v>
      </c>
      <c r="C52" s="13">
        <v>8</v>
      </c>
      <c r="D52" s="13">
        <v>839</v>
      </c>
      <c r="E52" s="13" t="s">
        <v>4</v>
      </c>
      <c r="F52" s="13" t="s">
        <v>8</v>
      </c>
      <c r="G52" s="14">
        <v>2018</v>
      </c>
      <c r="T52" s="31" t="s">
        <v>416</v>
      </c>
      <c r="U52" s="64"/>
      <c r="V52" s="64"/>
      <c r="W52" s="64"/>
      <c r="X52" s="64"/>
      <c r="Y52" s="64"/>
      <c r="Z52" s="64"/>
      <c r="AA52" s="64"/>
      <c r="AB52" s="64"/>
      <c r="AC52" s="64"/>
    </row>
    <row r="53" spans="2:31" x14ac:dyDescent="0.3">
      <c r="B53" s="13">
        <v>469</v>
      </c>
      <c r="C53" s="13">
        <v>8</v>
      </c>
      <c r="D53" s="13">
        <v>812</v>
      </c>
      <c r="E53" s="13" t="s">
        <v>4</v>
      </c>
      <c r="F53" s="13" t="s">
        <v>5</v>
      </c>
      <c r="G53" s="14">
        <v>2018</v>
      </c>
      <c r="T53" s="64"/>
      <c r="U53" s="64"/>
      <c r="V53" s="64"/>
      <c r="W53" s="64"/>
      <c r="X53" s="64"/>
      <c r="Y53" s="64"/>
      <c r="Z53" s="64"/>
      <c r="AA53" s="64"/>
      <c r="AB53" s="64"/>
      <c r="AC53" s="64"/>
    </row>
    <row r="54" spans="2:31" ht="15.6" customHeight="1" x14ac:dyDescent="0.3">
      <c r="B54" s="13">
        <v>442</v>
      </c>
      <c r="C54" s="13">
        <v>9</v>
      </c>
      <c r="D54" s="13">
        <v>809</v>
      </c>
      <c r="E54" s="13" t="s">
        <v>4</v>
      </c>
      <c r="F54" s="13" t="s">
        <v>6</v>
      </c>
      <c r="G54" s="14">
        <v>2018</v>
      </c>
      <c r="T54" s="160" t="s">
        <v>417</v>
      </c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</row>
    <row r="55" spans="2:31" x14ac:dyDescent="0.3">
      <c r="B55" s="13">
        <v>414</v>
      </c>
      <c r="C55" s="13">
        <v>4</v>
      </c>
      <c r="D55" s="13">
        <v>864</v>
      </c>
      <c r="E55" s="13" t="s">
        <v>7</v>
      </c>
      <c r="F55" s="13" t="s">
        <v>6</v>
      </c>
      <c r="G55" s="14">
        <v>2018</v>
      </c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</row>
    <row r="56" spans="2:31" x14ac:dyDescent="0.3">
      <c r="B56" s="13">
        <v>459</v>
      </c>
      <c r="C56" s="13">
        <v>11</v>
      </c>
      <c r="D56" s="13">
        <v>859</v>
      </c>
      <c r="E56" s="13" t="s">
        <v>4</v>
      </c>
      <c r="F56" s="13" t="s">
        <v>8</v>
      </c>
      <c r="G56" s="14">
        <v>2018</v>
      </c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</row>
    <row r="57" spans="2:31" x14ac:dyDescent="0.3">
      <c r="B57" s="13">
        <v>457</v>
      </c>
      <c r="C57" s="13">
        <v>2</v>
      </c>
      <c r="D57" s="13">
        <v>815</v>
      </c>
      <c r="E57" s="13" t="s">
        <v>4</v>
      </c>
      <c r="F57" s="13" t="s">
        <v>8</v>
      </c>
      <c r="G57" s="14">
        <v>2018</v>
      </c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</row>
    <row r="58" spans="2:31" x14ac:dyDescent="0.3">
      <c r="B58" s="13">
        <v>462</v>
      </c>
      <c r="C58" s="13">
        <v>6</v>
      </c>
      <c r="D58" s="13">
        <v>799</v>
      </c>
      <c r="E58" s="13" t="s">
        <v>4</v>
      </c>
      <c r="F58" s="13" t="s">
        <v>6</v>
      </c>
      <c r="G58" s="14">
        <v>2018</v>
      </c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</row>
    <row r="59" spans="2:31" ht="15.6" customHeight="1" x14ac:dyDescent="0.3">
      <c r="B59" s="13">
        <v>570</v>
      </c>
      <c r="C59" s="13">
        <v>9</v>
      </c>
      <c r="D59" s="13">
        <v>844</v>
      </c>
      <c r="E59" s="13" t="s">
        <v>4</v>
      </c>
      <c r="F59" s="13" t="s">
        <v>8</v>
      </c>
      <c r="G59" s="14">
        <v>2000</v>
      </c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</row>
    <row r="60" spans="2:31" ht="15.6" customHeight="1" x14ac:dyDescent="0.3">
      <c r="B60" s="13">
        <v>439</v>
      </c>
      <c r="C60" s="13">
        <v>9</v>
      </c>
      <c r="D60" s="13">
        <v>832</v>
      </c>
      <c r="E60" s="13" t="s">
        <v>7</v>
      </c>
      <c r="F60" s="13" t="s">
        <v>5</v>
      </c>
      <c r="G60" s="14">
        <v>2000</v>
      </c>
      <c r="T60" s="163" t="s">
        <v>418</v>
      </c>
      <c r="U60" s="164"/>
      <c r="V60" s="164"/>
      <c r="W60" s="164"/>
      <c r="X60" s="164"/>
      <c r="Y60" s="164"/>
      <c r="Z60" s="164"/>
      <c r="AA60" s="164"/>
      <c r="AB60" s="164"/>
      <c r="AC60" s="164"/>
      <c r="AD60" s="165"/>
    </row>
    <row r="61" spans="2:31" x14ac:dyDescent="0.3">
      <c r="B61" s="13">
        <v>369</v>
      </c>
      <c r="C61" s="13">
        <v>5</v>
      </c>
      <c r="D61" s="13">
        <v>842</v>
      </c>
      <c r="E61" s="13" t="s">
        <v>7</v>
      </c>
      <c r="F61" s="13" t="s">
        <v>5</v>
      </c>
      <c r="G61" s="14">
        <v>2000</v>
      </c>
      <c r="S61" s="64"/>
      <c r="T61" s="166"/>
      <c r="U61" s="167"/>
      <c r="V61" s="167"/>
      <c r="W61" s="167"/>
      <c r="X61" s="167"/>
      <c r="Y61" s="167"/>
      <c r="Z61" s="167"/>
      <c r="AA61" s="167"/>
      <c r="AB61" s="167"/>
      <c r="AC61" s="167"/>
      <c r="AD61" s="168"/>
      <c r="AE61" s="64"/>
    </row>
    <row r="62" spans="2:31" x14ac:dyDescent="0.3">
      <c r="B62" s="13">
        <v>390</v>
      </c>
      <c r="C62" s="13">
        <v>2</v>
      </c>
      <c r="D62" s="13">
        <v>792</v>
      </c>
      <c r="E62" s="13" t="s">
        <v>4</v>
      </c>
      <c r="F62" s="13" t="s">
        <v>5</v>
      </c>
      <c r="G62" s="14">
        <v>2000</v>
      </c>
    </row>
    <row r="63" spans="2:31" x14ac:dyDescent="0.3">
      <c r="B63" s="13">
        <v>469</v>
      </c>
      <c r="C63" s="13">
        <v>9</v>
      </c>
      <c r="D63" s="13">
        <v>775</v>
      </c>
      <c r="E63" s="13" t="s">
        <v>7</v>
      </c>
      <c r="F63" s="13" t="s">
        <v>6</v>
      </c>
      <c r="G63" s="14">
        <v>2000</v>
      </c>
    </row>
    <row r="64" spans="2:31" x14ac:dyDescent="0.3">
      <c r="B64" s="13">
        <v>381</v>
      </c>
      <c r="C64" s="13">
        <v>9</v>
      </c>
      <c r="D64" s="13">
        <v>882</v>
      </c>
      <c r="E64" s="13" t="s">
        <v>4</v>
      </c>
      <c r="F64" s="13" t="s">
        <v>5</v>
      </c>
      <c r="G64" s="14">
        <v>2000</v>
      </c>
      <c r="I64" s="133" t="s">
        <v>231</v>
      </c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5"/>
    </row>
    <row r="65" spans="2:24" x14ac:dyDescent="0.3">
      <c r="B65" s="13">
        <v>501</v>
      </c>
      <c r="C65" s="13">
        <v>7</v>
      </c>
      <c r="D65" s="13">
        <v>874</v>
      </c>
      <c r="E65" s="13" t="s">
        <v>4</v>
      </c>
      <c r="F65" s="13" t="s">
        <v>5</v>
      </c>
      <c r="G65" s="14">
        <v>2000</v>
      </c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</row>
    <row r="66" spans="2:24" x14ac:dyDescent="0.3">
      <c r="B66" s="13">
        <v>432</v>
      </c>
      <c r="C66" s="13">
        <v>6</v>
      </c>
      <c r="D66" s="13">
        <v>837</v>
      </c>
      <c r="E66" s="13" t="s">
        <v>7</v>
      </c>
      <c r="F66" s="13" t="s">
        <v>6</v>
      </c>
      <c r="G66" s="14">
        <v>2000</v>
      </c>
      <c r="I66" s="104" t="s">
        <v>419</v>
      </c>
      <c r="M66" s="64"/>
      <c r="X66" s="64"/>
    </row>
    <row r="67" spans="2:24" x14ac:dyDescent="0.3">
      <c r="B67" s="13">
        <v>392</v>
      </c>
      <c r="C67" s="13">
        <v>5</v>
      </c>
      <c r="D67" s="13">
        <v>774</v>
      </c>
      <c r="E67" s="13" t="s">
        <v>4</v>
      </c>
      <c r="F67" s="13" t="s">
        <v>5</v>
      </c>
      <c r="G67" s="14">
        <v>2000</v>
      </c>
      <c r="J67" s="13" t="s">
        <v>4</v>
      </c>
      <c r="K67" s="44" t="s">
        <v>7</v>
      </c>
      <c r="L67" s="43" t="s">
        <v>10</v>
      </c>
      <c r="X67" s="64"/>
    </row>
    <row r="68" spans="2:24" x14ac:dyDescent="0.3">
      <c r="B68" s="13">
        <v>441</v>
      </c>
      <c r="C68" s="13">
        <v>1</v>
      </c>
      <c r="D68" s="13">
        <v>823</v>
      </c>
      <c r="E68" s="13" t="s">
        <v>4</v>
      </c>
      <c r="F68" s="13" t="s">
        <v>5</v>
      </c>
      <c r="G68" s="14">
        <v>2000</v>
      </c>
      <c r="I68" s="44" t="s">
        <v>5</v>
      </c>
      <c r="J68" s="13">
        <v>32</v>
      </c>
      <c r="K68" s="13">
        <v>15</v>
      </c>
      <c r="L68" s="45">
        <v>47</v>
      </c>
      <c r="X68" s="64"/>
    </row>
    <row r="69" spans="2:24" x14ac:dyDescent="0.3">
      <c r="B69" s="13">
        <v>448</v>
      </c>
      <c r="C69" s="13">
        <v>8</v>
      </c>
      <c r="D69" s="13">
        <v>790</v>
      </c>
      <c r="E69" s="13" t="s">
        <v>4</v>
      </c>
      <c r="F69" s="13" t="s">
        <v>6</v>
      </c>
      <c r="G69" s="14">
        <v>2018</v>
      </c>
      <c r="I69" s="44" t="s">
        <v>8</v>
      </c>
      <c r="J69" s="13">
        <v>6</v>
      </c>
      <c r="K69" s="13">
        <v>2</v>
      </c>
      <c r="L69" s="45">
        <v>8</v>
      </c>
      <c r="X69" s="64"/>
    </row>
    <row r="70" spans="2:24" x14ac:dyDescent="0.3">
      <c r="B70" s="13">
        <v>468</v>
      </c>
      <c r="C70" s="13">
        <v>4</v>
      </c>
      <c r="D70" s="13">
        <v>800</v>
      </c>
      <c r="E70" s="13" t="s">
        <v>4</v>
      </c>
      <c r="F70" s="13" t="s">
        <v>6</v>
      </c>
      <c r="G70" s="14">
        <v>2018</v>
      </c>
      <c r="I70" s="44" t="s">
        <v>6</v>
      </c>
      <c r="J70" s="13">
        <v>15</v>
      </c>
      <c r="K70" s="13">
        <v>10</v>
      </c>
      <c r="L70" s="45">
        <v>25</v>
      </c>
    </row>
    <row r="71" spans="2:24" x14ac:dyDescent="0.3">
      <c r="B71" s="13">
        <v>467</v>
      </c>
      <c r="C71" s="13">
        <v>7</v>
      </c>
      <c r="D71" s="13">
        <v>827</v>
      </c>
      <c r="E71" s="13" t="s">
        <v>7</v>
      </c>
      <c r="F71" s="13" t="s">
        <v>8</v>
      </c>
      <c r="G71" s="14">
        <v>2018</v>
      </c>
      <c r="I71" s="43" t="s">
        <v>10</v>
      </c>
      <c r="J71" s="45">
        <v>53</v>
      </c>
      <c r="K71" s="45">
        <v>27</v>
      </c>
      <c r="L71" s="45">
        <v>80</v>
      </c>
    </row>
    <row r="72" spans="2:24" x14ac:dyDescent="0.3">
      <c r="B72" s="13">
        <v>478</v>
      </c>
      <c r="C72" s="13">
        <v>6</v>
      </c>
      <c r="D72" s="13">
        <v>830</v>
      </c>
      <c r="E72" s="13" t="s">
        <v>4</v>
      </c>
      <c r="F72" s="13" t="s">
        <v>6</v>
      </c>
      <c r="G72" s="14">
        <v>2018</v>
      </c>
    </row>
    <row r="73" spans="2:24" x14ac:dyDescent="0.3">
      <c r="B73" s="13">
        <v>515</v>
      </c>
      <c r="C73" s="13">
        <v>14</v>
      </c>
      <c r="D73" s="13">
        <v>895</v>
      </c>
      <c r="E73" s="13" t="s">
        <v>4</v>
      </c>
      <c r="F73" s="13" t="s">
        <v>6</v>
      </c>
      <c r="G73" s="14">
        <v>2018</v>
      </c>
      <c r="I73" s="104" t="s">
        <v>420</v>
      </c>
      <c r="J73" s="104"/>
      <c r="K73" s="104"/>
      <c r="L73" s="104"/>
    </row>
    <row r="74" spans="2:24" x14ac:dyDescent="0.3">
      <c r="B74" s="13">
        <v>411</v>
      </c>
      <c r="C74" s="13">
        <v>6</v>
      </c>
      <c r="D74" s="13">
        <v>804</v>
      </c>
      <c r="E74" s="13" t="s">
        <v>7</v>
      </c>
      <c r="F74" s="13" t="s">
        <v>5</v>
      </c>
      <c r="G74" s="14">
        <v>2018</v>
      </c>
      <c r="I74" s="64"/>
      <c r="J74" s="44" t="s">
        <v>4</v>
      </c>
      <c r="K74" s="44" t="s">
        <v>7</v>
      </c>
      <c r="L74" s="43" t="s">
        <v>10</v>
      </c>
    </row>
    <row r="75" spans="2:24" ht="15.6" customHeight="1" x14ac:dyDescent="0.3">
      <c r="B75" s="13">
        <v>504</v>
      </c>
      <c r="C75" s="13">
        <v>8</v>
      </c>
      <c r="D75" s="13">
        <v>866</v>
      </c>
      <c r="E75" s="13" t="s">
        <v>7</v>
      </c>
      <c r="F75" s="13" t="s">
        <v>8</v>
      </c>
      <c r="G75" s="14">
        <v>2018</v>
      </c>
      <c r="I75" s="44" t="s">
        <v>5</v>
      </c>
      <c r="J75" s="116">
        <f>$L75*J$79</f>
        <v>31.137499999999999</v>
      </c>
      <c r="K75" s="116">
        <f>$L75*K$79</f>
        <v>15.862500000000001</v>
      </c>
      <c r="L75" s="45">
        <v>47</v>
      </c>
    </row>
    <row r="76" spans="2:24" ht="15.6" customHeight="1" x14ac:dyDescent="0.3">
      <c r="B76" s="13">
        <v>504</v>
      </c>
      <c r="C76" s="13">
        <v>9</v>
      </c>
      <c r="D76" s="13">
        <v>842</v>
      </c>
      <c r="E76" s="13" t="s">
        <v>4</v>
      </c>
      <c r="F76" s="13" t="s">
        <v>5</v>
      </c>
      <c r="G76" s="14">
        <v>2018</v>
      </c>
      <c r="I76" s="44" t="s">
        <v>8</v>
      </c>
      <c r="J76" s="116">
        <f t="shared" ref="J76:K77" si="0">$L76*J$79</f>
        <v>5.3</v>
      </c>
      <c r="K76" s="116">
        <f t="shared" si="0"/>
        <v>2.7</v>
      </c>
      <c r="L76" s="45">
        <v>8</v>
      </c>
      <c r="N76" s="162" t="s">
        <v>421</v>
      </c>
      <c r="O76" s="162"/>
      <c r="P76" s="162"/>
      <c r="Q76" s="162"/>
      <c r="R76" s="162"/>
      <c r="S76" s="162"/>
      <c r="T76" s="162"/>
      <c r="U76" s="85"/>
      <c r="V76" s="21" t="s">
        <v>233</v>
      </c>
      <c r="W76" s="85"/>
    </row>
    <row r="77" spans="2:24" x14ac:dyDescent="0.3">
      <c r="B77" s="13">
        <v>392</v>
      </c>
      <c r="C77" s="13">
        <v>8</v>
      </c>
      <c r="D77" s="13">
        <v>851</v>
      </c>
      <c r="E77" s="13" t="s">
        <v>4</v>
      </c>
      <c r="F77" s="13" t="s">
        <v>5</v>
      </c>
      <c r="G77" s="14">
        <v>2018</v>
      </c>
      <c r="I77" s="44" t="s">
        <v>6</v>
      </c>
      <c r="J77" s="116">
        <f t="shared" si="0"/>
        <v>16.5625</v>
      </c>
      <c r="K77" s="116">
        <f t="shared" si="0"/>
        <v>8.4375</v>
      </c>
      <c r="L77" s="45">
        <v>25</v>
      </c>
      <c r="N77" s="162"/>
      <c r="O77" s="162"/>
      <c r="P77" s="162"/>
      <c r="Q77" s="162"/>
      <c r="R77" s="162"/>
      <c r="S77" s="162"/>
      <c r="T77" s="162"/>
      <c r="U77" s="85"/>
      <c r="V77" s="71" t="s">
        <v>232</v>
      </c>
      <c r="W77" s="85"/>
    </row>
    <row r="78" spans="2:24" x14ac:dyDescent="0.3">
      <c r="B78" s="13">
        <v>423</v>
      </c>
      <c r="C78" s="13">
        <v>10</v>
      </c>
      <c r="D78" s="13">
        <v>835</v>
      </c>
      <c r="E78" s="13" t="s">
        <v>4</v>
      </c>
      <c r="F78" s="13" t="s">
        <v>5</v>
      </c>
      <c r="G78" s="14">
        <v>2018</v>
      </c>
      <c r="I78" s="43" t="s">
        <v>10</v>
      </c>
      <c r="J78" s="45">
        <v>53</v>
      </c>
      <c r="K78" s="45">
        <v>27</v>
      </c>
      <c r="L78" s="45">
        <v>80</v>
      </c>
      <c r="N78" s="21"/>
      <c r="P78" s="85"/>
      <c r="Q78" s="85"/>
      <c r="R78" s="85"/>
      <c r="S78" s="85"/>
      <c r="T78" s="85"/>
      <c r="U78" s="85"/>
      <c r="V78" s="71" t="s">
        <v>269</v>
      </c>
      <c r="W78" s="85"/>
    </row>
    <row r="79" spans="2:24" x14ac:dyDescent="0.3">
      <c r="B79" s="13">
        <v>410</v>
      </c>
      <c r="C79" s="13">
        <v>7</v>
      </c>
      <c r="D79" s="13">
        <v>866</v>
      </c>
      <c r="E79" s="13" t="s">
        <v>4</v>
      </c>
      <c r="F79" s="13" t="s">
        <v>5</v>
      </c>
      <c r="G79" s="14">
        <v>2000</v>
      </c>
      <c r="J79" s="72">
        <f>J78/L78</f>
        <v>0.66249999999999998</v>
      </c>
      <c r="K79" s="72">
        <f>K78/L78</f>
        <v>0.33750000000000002</v>
      </c>
      <c r="L79" s="62">
        <v>1</v>
      </c>
      <c r="V79" s="71" t="s">
        <v>270</v>
      </c>
    </row>
    <row r="80" spans="2:24" x14ac:dyDescent="0.3">
      <c r="B80" s="13">
        <v>529</v>
      </c>
      <c r="C80" s="13">
        <v>4</v>
      </c>
      <c r="D80" s="13">
        <v>846</v>
      </c>
      <c r="E80" s="13" t="s">
        <v>7</v>
      </c>
      <c r="F80" s="13" t="s">
        <v>5</v>
      </c>
      <c r="G80" s="14">
        <v>2000</v>
      </c>
    </row>
    <row r="81" spans="2:27" ht="15.6" customHeight="1" x14ac:dyDescent="0.3">
      <c r="B81" s="13">
        <v>477</v>
      </c>
      <c r="C81" s="13">
        <v>2</v>
      </c>
      <c r="D81" s="13">
        <v>802</v>
      </c>
      <c r="E81" s="13" t="s">
        <v>4</v>
      </c>
      <c r="F81" s="13" t="s">
        <v>5</v>
      </c>
      <c r="G81" s="14">
        <v>2000</v>
      </c>
      <c r="I81" s="118" t="s">
        <v>422</v>
      </c>
      <c r="J81" s="118"/>
      <c r="K81" s="118"/>
      <c r="L81" s="118"/>
      <c r="M81" s="64"/>
      <c r="N81" s="34"/>
    </row>
    <row r="82" spans="2:27" ht="15.6" customHeight="1" x14ac:dyDescent="0.3">
      <c r="B82" s="13">
        <v>540</v>
      </c>
      <c r="C82" s="13">
        <v>11</v>
      </c>
      <c r="D82" s="13">
        <v>847</v>
      </c>
      <c r="E82" s="13" t="s">
        <v>4</v>
      </c>
      <c r="F82" s="13" t="s">
        <v>8</v>
      </c>
      <c r="G82" s="14">
        <v>2000</v>
      </c>
      <c r="I82" s="64"/>
      <c r="J82" s="75" t="s">
        <v>4</v>
      </c>
      <c r="K82" s="75" t="s">
        <v>7</v>
      </c>
      <c r="L82" s="43" t="s">
        <v>10</v>
      </c>
      <c r="M82" s="64"/>
      <c r="N82" s="64"/>
      <c r="O82" s="170"/>
      <c r="P82" s="170"/>
      <c r="Q82" s="170"/>
      <c r="R82" s="170"/>
      <c r="S82" s="170"/>
      <c r="T82" s="170"/>
      <c r="U82" s="170"/>
      <c r="V82" s="170"/>
      <c r="W82" s="170"/>
      <c r="X82" s="170"/>
    </row>
    <row r="83" spans="2:27" x14ac:dyDescent="0.3">
      <c r="B83" s="13">
        <v>450</v>
      </c>
      <c r="C83" s="13">
        <v>6</v>
      </c>
      <c r="D83" s="13">
        <v>856</v>
      </c>
      <c r="E83" s="13" t="s">
        <v>4</v>
      </c>
      <c r="F83" s="13" t="s">
        <v>5</v>
      </c>
      <c r="G83" s="14">
        <v>2000</v>
      </c>
      <c r="I83" s="75" t="s">
        <v>5</v>
      </c>
      <c r="J83" s="76">
        <v>0.66249999999999998</v>
      </c>
      <c r="K83" s="76">
        <v>0.33750000000000002</v>
      </c>
      <c r="L83" s="46">
        <v>1</v>
      </c>
      <c r="M83" s="64"/>
      <c r="N83" s="64"/>
      <c r="O83" s="170"/>
      <c r="P83" s="170"/>
      <c r="Q83" s="170"/>
      <c r="R83" s="170"/>
      <c r="S83" s="170"/>
      <c r="T83" s="170"/>
      <c r="U83" s="170"/>
      <c r="V83" s="170"/>
      <c r="W83" s="170"/>
      <c r="X83" s="170"/>
    </row>
    <row r="84" spans="2:27" x14ac:dyDescent="0.3">
      <c r="B84" s="13">
        <v>390</v>
      </c>
      <c r="C84" s="13">
        <v>5</v>
      </c>
      <c r="D84" s="13">
        <v>799</v>
      </c>
      <c r="E84" s="13" t="s">
        <v>4</v>
      </c>
      <c r="F84" s="13" t="s">
        <v>5</v>
      </c>
      <c r="G84" s="14">
        <v>2000</v>
      </c>
      <c r="I84" s="75" t="s">
        <v>8</v>
      </c>
      <c r="J84" s="76">
        <v>0.66249999999999998</v>
      </c>
      <c r="K84" s="76">
        <v>0.33750000000000002</v>
      </c>
      <c r="L84" s="46">
        <v>1</v>
      </c>
      <c r="M84" s="64"/>
      <c r="N84" s="64"/>
    </row>
    <row r="85" spans="2:27" x14ac:dyDescent="0.3">
      <c r="B85" s="13">
        <v>424</v>
      </c>
      <c r="C85" s="13">
        <v>4</v>
      </c>
      <c r="D85" s="13">
        <v>827</v>
      </c>
      <c r="E85" s="13" t="s">
        <v>4</v>
      </c>
      <c r="F85" s="13" t="s">
        <v>5</v>
      </c>
      <c r="G85" s="14">
        <v>2000</v>
      </c>
      <c r="I85" s="75" t="s">
        <v>6</v>
      </c>
      <c r="J85" s="76">
        <v>0.66249999999999998</v>
      </c>
      <c r="K85" s="76">
        <v>0.33750000000000002</v>
      </c>
      <c r="L85" s="46">
        <v>1</v>
      </c>
      <c r="M85" s="64"/>
      <c r="N85" s="64"/>
    </row>
    <row r="86" spans="2:27" x14ac:dyDescent="0.3">
      <c r="B86" s="13">
        <v>433</v>
      </c>
      <c r="C86" s="13">
        <v>7</v>
      </c>
      <c r="D86" s="13">
        <v>817</v>
      </c>
      <c r="E86" s="13" t="s">
        <v>4</v>
      </c>
      <c r="F86" s="13" t="s">
        <v>5</v>
      </c>
      <c r="G86" s="14">
        <v>2000</v>
      </c>
      <c r="I86" s="43" t="s">
        <v>10</v>
      </c>
      <c r="J86" s="46">
        <v>0.66249999999999998</v>
      </c>
      <c r="K86" s="46">
        <v>0.33750000000000002</v>
      </c>
      <c r="L86" s="46">
        <v>1</v>
      </c>
      <c r="M86" s="64"/>
      <c r="N86" s="64"/>
      <c r="P86" s="170"/>
      <c r="Q86" s="170"/>
      <c r="R86" s="170"/>
      <c r="S86" s="170"/>
      <c r="T86" s="170"/>
      <c r="U86" s="170"/>
      <c r="V86" s="170"/>
      <c r="W86" s="170"/>
      <c r="X86" s="170"/>
    </row>
    <row r="87" spans="2:27" x14ac:dyDescent="0.3">
      <c r="B87" s="13">
        <v>428</v>
      </c>
      <c r="C87" s="13">
        <v>7</v>
      </c>
      <c r="D87" s="13">
        <v>842</v>
      </c>
      <c r="E87" s="13" t="s">
        <v>4</v>
      </c>
      <c r="F87" s="13" t="s">
        <v>6</v>
      </c>
      <c r="G87" s="14">
        <v>2000</v>
      </c>
      <c r="I87" s="64"/>
      <c r="J87" s="64"/>
      <c r="K87" s="64"/>
      <c r="L87" s="64"/>
      <c r="M87" s="64"/>
      <c r="N87" s="64"/>
      <c r="P87" s="170"/>
      <c r="Q87" s="170"/>
      <c r="R87" s="170"/>
      <c r="S87" s="170"/>
      <c r="T87" s="170"/>
      <c r="U87" s="170"/>
      <c r="V87" s="170"/>
      <c r="W87" s="170"/>
      <c r="X87" s="170"/>
    </row>
    <row r="88" spans="2:27" x14ac:dyDescent="0.3">
      <c r="B88" s="13">
        <v>494</v>
      </c>
      <c r="C88" s="13">
        <v>7</v>
      </c>
      <c r="D88" s="13">
        <v>815</v>
      </c>
      <c r="E88" s="13" t="s">
        <v>4</v>
      </c>
      <c r="F88" s="13" t="s">
        <v>5</v>
      </c>
      <c r="G88" s="14">
        <v>2000</v>
      </c>
      <c r="P88" s="170"/>
      <c r="Q88" s="170"/>
      <c r="R88" s="170"/>
      <c r="S88" s="170"/>
      <c r="T88" s="170"/>
      <c r="U88" s="170"/>
      <c r="V88" s="170"/>
      <c r="W88" s="170"/>
      <c r="X88" s="170"/>
    </row>
    <row r="89" spans="2:27" ht="15.6" customHeight="1" x14ac:dyDescent="0.3">
      <c r="B89" s="13">
        <v>396</v>
      </c>
      <c r="C89" s="13">
        <v>6</v>
      </c>
      <c r="D89" s="13">
        <v>784</v>
      </c>
      <c r="E89" s="13" t="s">
        <v>7</v>
      </c>
      <c r="F89" s="13" t="s">
        <v>5</v>
      </c>
      <c r="G89" s="14">
        <v>2018</v>
      </c>
      <c r="H89" s="64"/>
      <c r="I89" s="64"/>
      <c r="J89" s="64"/>
      <c r="K89" s="64"/>
      <c r="L89" s="64"/>
      <c r="M89" s="64"/>
      <c r="N89" s="64"/>
      <c r="O89" s="64"/>
      <c r="P89" s="160" t="s">
        <v>423</v>
      </c>
      <c r="Q89" s="160"/>
      <c r="R89" s="160"/>
      <c r="S89" s="160"/>
      <c r="T89" s="160"/>
      <c r="U89" s="160"/>
      <c r="V89" s="160"/>
      <c r="W89" s="160"/>
      <c r="X89" s="95"/>
      <c r="Y89" s="64"/>
      <c r="Z89" s="64"/>
      <c r="AA89" s="64"/>
    </row>
    <row r="90" spans="2:27" x14ac:dyDescent="0.3">
      <c r="B90" s="13">
        <v>458</v>
      </c>
      <c r="C90" s="13">
        <v>4</v>
      </c>
      <c r="D90" s="13">
        <v>817</v>
      </c>
      <c r="E90" s="13" t="s">
        <v>4</v>
      </c>
      <c r="F90" s="13" t="s">
        <v>5</v>
      </c>
      <c r="G90" s="14">
        <v>2018</v>
      </c>
      <c r="H90" s="64"/>
      <c r="I90" s="64"/>
      <c r="J90" s="64"/>
      <c r="K90" s="64"/>
      <c r="L90" s="64"/>
      <c r="M90" s="64"/>
      <c r="N90" s="64"/>
      <c r="O90" s="64"/>
      <c r="P90" s="160"/>
      <c r="Q90" s="160"/>
      <c r="R90" s="160"/>
      <c r="S90" s="160"/>
      <c r="T90" s="160"/>
      <c r="U90" s="160"/>
      <c r="V90" s="160"/>
      <c r="W90" s="160"/>
      <c r="X90" s="95"/>
      <c r="Y90" s="64"/>
      <c r="Z90" s="64"/>
      <c r="AA90" s="64"/>
    </row>
    <row r="91" spans="2:27" x14ac:dyDescent="0.3">
      <c r="B91" s="13">
        <v>493</v>
      </c>
      <c r="C91" s="13">
        <v>6</v>
      </c>
      <c r="D91" s="13">
        <v>816</v>
      </c>
      <c r="E91" s="13" t="s">
        <v>4</v>
      </c>
      <c r="F91" s="13" t="s">
        <v>6</v>
      </c>
      <c r="G91" s="14">
        <v>2018</v>
      </c>
      <c r="H91" s="64"/>
      <c r="I91" s="64"/>
      <c r="J91" s="64"/>
      <c r="K91" s="64"/>
      <c r="L91" s="64"/>
      <c r="M91" s="64"/>
      <c r="N91" s="64"/>
      <c r="O91" s="64"/>
      <c r="P91" s="160"/>
      <c r="Q91" s="160"/>
      <c r="R91" s="160"/>
      <c r="S91" s="160"/>
      <c r="T91" s="160"/>
      <c r="U91" s="160"/>
      <c r="V91" s="160"/>
      <c r="W91" s="160"/>
      <c r="X91" s="64"/>
      <c r="Y91" s="64"/>
      <c r="Z91" s="64"/>
      <c r="AA91" s="64"/>
    </row>
    <row r="92" spans="2:27" x14ac:dyDescent="0.3">
      <c r="B92" s="13">
        <v>475</v>
      </c>
      <c r="C92" s="13">
        <v>9</v>
      </c>
      <c r="D92" s="13">
        <v>816</v>
      </c>
      <c r="E92" s="13" t="s">
        <v>7</v>
      </c>
      <c r="F92" s="13" t="s">
        <v>5</v>
      </c>
      <c r="G92" s="14">
        <v>2018</v>
      </c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</row>
    <row r="93" spans="2:27" x14ac:dyDescent="0.3">
      <c r="B93" s="13">
        <v>476</v>
      </c>
      <c r="C93" s="13">
        <v>10</v>
      </c>
      <c r="D93" s="13">
        <v>827</v>
      </c>
      <c r="E93" s="13" t="s">
        <v>4</v>
      </c>
      <c r="F93" s="13" t="s">
        <v>5</v>
      </c>
      <c r="G93" s="14">
        <v>2018</v>
      </c>
      <c r="H93" s="64"/>
      <c r="I93" s="64"/>
      <c r="J93" s="64"/>
      <c r="K93" s="64"/>
      <c r="L93" s="64"/>
      <c r="M93" s="64"/>
      <c r="N93" s="64"/>
      <c r="O93" s="64"/>
      <c r="P93" s="95"/>
      <c r="Q93" s="95"/>
      <c r="R93" s="95"/>
      <c r="S93" s="95"/>
      <c r="T93" s="95"/>
      <c r="U93" s="95"/>
      <c r="V93" s="95"/>
      <c r="W93" s="71" t="s">
        <v>234</v>
      </c>
      <c r="X93" s="95"/>
      <c r="Y93" s="64"/>
      <c r="Z93" s="64"/>
      <c r="AA93" s="64"/>
    </row>
    <row r="94" spans="2:27" x14ac:dyDescent="0.3">
      <c r="B94" s="13">
        <v>403</v>
      </c>
      <c r="C94" s="13">
        <v>4</v>
      </c>
      <c r="D94" s="13">
        <v>806</v>
      </c>
      <c r="E94" s="13" t="s">
        <v>4</v>
      </c>
      <c r="F94" s="13" t="s">
        <v>6</v>
      </c>
      <c r="G94" s="14">
        <v>2018</v>
      </c>
      <c r="H94" s="64"/>
      <c r="I94" s="64"/>
      <c r="J94" s="64"/>
      <c r="K94" s="64"/>
      <c r="L94" s="64"/>
      <c r="M94" s="64"/>
      <c r="N94" s="64"/>
      <c r="O94" s="64"/>
      <c r="P94" s="95"/>
      <c r="Q94" s="95"/>
      <c r="R94" s="95"/>
      <c r="S94" s="95"/>
      <c r="T94" s="95"/>
      <c r="U94" s="95"/>
      <c r="V94" s="95"/>
      <c r="W94" s="95"/>
      <c r="X94" s="95"/>
      <c r="Y94" s="64"/>
      <c r="Z94" s="64"/>
      <c r="AA94" s="64"/>
    </row>
    <row r="95" spans="2:27" x14ac:dyDescent="0.3">
      <c r="B95" s="13">
        <v>337</v>
      </c>
      <c r="C95" s="13">
        <v>6</v>
      </c>
      <c r="D95" s="13">
        <v>819</v>
      </c>
      <c r="E95" s="13" t="s">
        <v>7</v>
      </c>
      <c r="F95" s="13" t="s">
        <v>5</v>
      </c>
      <c r="G95" s="14">
        <v>2018</v>
      </c>
      <c r="H95" s="64"/>
      <c r="I95" s="64"/>
      <c r="J95" s="64"/>
      <c r="K95" s="64"/>
      <c r="L95" s="64"/>
      <c r="M95" s="64"/>
      <c r="N95" s="64"/>
      <c r="O95" s="64"/>
      <c r="P95" s="95"/>
      <c r="Q95" s="95"/>
      <c r="R95" s="95"/>
      <c r="S95" s="95"/>
      <c r="T95" s="95"/>
      <c r="U95" s="95"/>
      <c r="V95" s="95"/>
      <c r="W95" s="95"/>
      <c r="X95" s="95"/>
      <c r="Y95" s="64"/>
      <c r="Z95" s="64"/>
      <c r="AA95" s="64"/>
    </row>
    <row r="96" spans="2:27" x14ac:dyDescent="0.3">
      <c r="B96" s="13">
        <v>492</v>
      </c>
      <c r="C96" s="13">
        <v>10</v>
      </c>
      <c r="D96" s="13">
        <v>836</v>
      </c>
      <c r="E96" s="13" t="s">
        <v>4</v>
      </c>
      <c r="F96" s="13" t="s">
        <v>5</v>
      </c>
      <c r="G96" s="14">
        <v>2018</v>
      </c>
    </row>
    <row r="97" spans="2:22" x14ac:dyDescent="0.3">
      <c r="B97" s="13">
        <v>426</v>
      </c>
      <c r="C97" s="13">
        <v>4</v>
      </c>
      <c r="D97" s="13">
        <v>757</v>
      </c>
      <c r="E97" s="13" t="s">
        <v>4</v>
      </c>
      <c r="F97" s="13" t="s">
        <v>5</v>
      </c>
      <c r="G97" s="14">
        <v>2018</v>
      </c>
    </row>
    <row r="98" spans="2:22" x14ac:dyDescent="0.3">
      <c r="B98" s="13">
        <v>449</v>
      </c>
      <c r="C98" s="13">
        <v>4</v>
      </c>
      <c r="D98" s="13">
        <v>817</v>
      </c>
      <c r="E98" s="13" t="s">
        <v>7</v>
      </c>
      <c r="F98" s="13" t="s">
        <v>6</v>
      </c>
      <c r="G98" s="14">
        <v>2018</v>
      </c>
    </row>
    <row r="99" spans="2:22" s="64" customFormat="1" x14ac:dyDescent="0.3">
      <c r="B99" s="102"/>
      <c r="C99" s="102"/>
      <c r="D99" s="102"/>
      <c r="E99" s="102"/>
      <c r="F99" s="102"/>
      <c r="G99" s="38"/>
    </row>
    <row r="100" spans="2:22" s="64" customFormat="1" x14ac:dyDescent="0.3">
      <c r="B100" s="102"/>
      <c r="C100" s="102"/>
      <c r="D100" s="102"/>
      <c r="E100" s="102"/>
      <c r="F100" s="102"/>
      <c r="G100" s="38"/>
    </row>
    <row r="102" spans="2:22" s="64" customFormat="1" x14ac:dyDescent="0.3"/>
    <row r="103" spans="2:22" s="64" customFormat="1" x14ac:dyDescent="0.3">
      <c r="I103" s="132" t="s">
        <v>178</v>
      </c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</row>
    <row r="105" spans="2:22" x14ac:dyDescent="0.3">
      <c r="I105" s="144" t="s">
        <v>424</v>
      </c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</row>
    <row r="107" spans="2:22" x14ac:dyDescent="0.3">
      <c r="I107" s="34" t="s">
        <v>425</v>
      </c>
    </row>
    <row r="108" spans="2:22" x14ac:dyDescent="0.3">
      <c r="I108" s="34" t="s">
        <v>426</v>
      </c>
    </row>
    <row r="109" spans="2:22" ht="15.75" customHeight="1" x14ac:dyDescent="0.3"/>
    <row r="110" spans="2:22" x14ac:dyDescent="0.3">
      <c r="I110" s="169" t="s">
        <v>427</v>
      </c>
      <c r="J110" s="169"/>
      <c r="K110" s="169"/>
    </row>
    <row r="111" spans="2:22" s="64" customFormat="1" x14ac:dyDescent="0.3"/>
    <row r="112" spans="2:22" s="64" customFormat="1" x14ac:dyDescent="0.3">
      <c r="I112" s="34" t="s">
        <v>428</v>
      </c>
    </row>
    <row r="114" spans="8:43" x14ac:dyDescent="0.3">
      <c r="I114" s="34" t="s">
        <v>429</v>
      </c>
    </row>
    <row r="115" spans="8:43" s="64" customFormat="1" x14ac:dyDescent="0.3">
      <c r="H115" s="1"/>
      <c r="I115" s="1"/>
      <c r="J115" s="44" t="s">
        <v>4</v>
      </c>
      <c r="K115" s="44" t="s">
        <v>7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8:43" x14ac:dyDescent="0.3">
      <c r="I116" s="44" t="s">
        <v>5</v>
      </c>
      <c r="J116" s="48">
        <f>(J68-J75)^2/J75</f>
        <v>2.3891007627458893E-2</v>
      </c>
      <c r="K116" s="48">
        <f>(K68-K75)^2/K75</f>
        <v>4.6897163120567451E-2</v>
      </c>
      <c r="O116" s="71" t="s">
        <v>235</v>
      </c>
      <c r="AJ116" s="64"/>
      <c r="AK116" s="64"/>
      <c r="AL116" s="64"/>
      <c r="AM116" s="64"/>
      <c r="AN116" s="64"/>
      <c r="AO116" s="64"/>
      <c r="AP116" s="64"/>
      <c r="AQ116" s="64"/>
    </row>
    <row r="117" spans="8:43" x14ac:dyDescent="0.3">
      <c r="I117" s="44" t="s">
        <v>8</v>
      </c>
      <c r="J117" s="48">
        <f t="shared" ref="J117:K117" si="1">(J69-J76)^2/J76</f>
        <v>9.2452830188679294E-2</v>
      </c>
      <c r="K117" s="48">
        <f t="shared" si="1"/>
        <v>0.18148148148148158</v>
      </c>
    </row>
    <row r="118" spans="8:43" x14ac:dyDescent="0.3">
      <c r="I118" s="44" t="s">
        <v>6</v>
      </c>
      <c r="J118" s="48">
        <f t="shared" ref="J118:K118" si="2">(J70-J77)^2/J77</f>
        <v>0.1474056603773585</v>
      </c>
      <c r="K118" s="48">
        <f t="shared" si="2"/>
        <v>0.28935185185185186</v>
      </c>
      <c r="AB118" s="64"/>
      <c r="AC118" s="64"/>
      <c r="AD118" s="64"/>
      <c r="AE118" s="64"/>
      <c r="AF118" s="64"/>
      <c r="AG118" s="64"/>
      <c r="AH118" s="64"/>
      <c r="AI118" s="64"/>
    </row>
    <row r="120" spans="8:43" x14ac:dyDescent="0.3">
      <c r="I120" s="34" t="s">
        <v>430</v>
      </c>
      <c r="J120" s="47">
        <f>SUM(J116:K118)</f>
        <v>0.78147999464739759</v>
      </c>
    </row>
    <row r="122" spans="8:43" x14ac:dyDescent="0.3">
      <c r="I122" s="169" t="s">
        <v>431</v>
      </c>
      <c r="J122" s="169"/>
      <c r="K122" s="169"/>
    </row>
    <row r="124" spans="8:43" x14ac:dyDescent="0.3">
      <c r="I124" s="34" t="s">
        <v>432</v>
      </c>
      <c r="J124" s="1">
        <v>3</v>
      </c>
    </row>
    <row r="125" spans="8:43" x14ac:dyDescent="0.3">
      <c r="I125" s="1" t="s">
        <v>433</v>
      </c>
      <c r="J125" s="1">
        <v>2</v>
      </c>
      <c r="Y125" s="64"/>
      <c r="Z125" s="64"/>
      <c r="AA125" s="64"/>
    </row>
    <row r="126" spans="8:43" x14ac:dyDescent="0.3">
      <c r="H126" s="64"/>
      <c r="I126" s="65" t="s">
        <v>434</v>
      </c>
      <c r="J126" s="65">
        <f>J125-1</f>
        <v>1</v>
      </c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</row>
    <row r="128" spans="8:43" x14ac:dyDescent="0.3">
      <c r="I128" s="34" t="s">
        <v>429</v>
      </c>
      <c r="J128" s="22">
        <f>J120</f>
        <v>0.78147999464739759</v>
      </c>
    </row>
    <row r="129" spans="9:15" x14ac:dyDescent="0.3">
      <c r="I129" s="1" t="s">
        <v>289</v>
      </c>
      <c r="J129" s="1">
        <v>80</v>
      </c>
    </row>
    <row r="131" spans="9:15" x14ac:dyDescent="0.3">
      <c r="I131" s="34" t="s">
        <v>435</v>
      </c>
      <c r="J131" s="19">
        <f>SQRT(J128/(J129*J126))</f>
        <v>9.8835721948556984E-2</v>
      </c>
      <c r="K131" s="17" t="s">
        <v>446</v>
      </c>
      <c r="L131" s="17"/>
      <c r="M131" s="17"/>
      <c r="N131" s="17"/>
      <c r="O131" s="17"/>
    </row>
    <row r="133" spans="9:15" x14ac:dyDescent="0.3">
      <c r="I133" s="205" t="s">
        <v>436</v>
      </c>
    </row>
    <row r="134" spans="9:15" x14ac:dyDescent="0.3">
      <c r="I134" s="1" t="s">
        <v>437</v>
      </c>
      <c r="J134" s="1" t="s">
        <v>99</v>
      </c>
    </row>
    <row r="135" spans="9:15" x14ac:dyDescent="0.3">
      <c r="I135" s="1" t="s">
        <v>438</v>
      </c>
      <c r="J135" s="1" t="s">
        <v>439</v>
      </c>
    </row>
    <row r="136" spans="9:15" x14ac:dyDescent="0.3">
      <c r="I136" s="1" t="s">
        <v>440</v>
      </c>
      <c r="J136" s="1" t="s">
        <v>441</v>
      </c>
    </row>
    <row r="137" spans="9:15" x14ac:dyDescent="0.3">
      <c r="I137" s="1" t="s">
        <v>442</v>
      </c>
      <c r="J137" s="1" t="s">
        <v>443</v>
      </c>
    </row>
    <row r="138" spans="9:15" x14ac:dyDescent="0.3">
      <c r="I138" s="1" t="s">
        <v>444</v>
      </c>
      <c r="J138" s="1" t="s">
        <v>445</v>
      </c>
    </row>
  </sheetData>
  <mergeCells count="21">
    <mergeCell ref="B2:L2"/>
    <mergeCell ref="B6:C6"/>
    <mergeCell ref="L7:M7"/>
    <mergeCell ref="B14:L14"/>
    <mergeCell ref="I122:K122"/>
    <mergeCell ref="I110:K110"/>
    <mergeCell ref="I105:V105"/>
    <mergeCell ref="P86:X88"/>
    <mergeCell ref="O82:X83"/>
    <mergeCell ref="I103:V103"/>
    <mergeCell ref="I19:V19"/>
    <mergeCell ref="B16:G16"/>
    <mergeCell ref="J6:K6"/>
    <mergeCell ref="J8:M8"/>
    <mergeCell ref="P89:W91"/>
    <mergeCell ref="I18:V18"/>
    <mergeCell ref="N23:O23"/>
    <mergeCell ref="T54:AD57"/>
    <mergeCell ref="N76:T77"/>
    <mergeCell ref="T60:AD61"/>
    <mergeCell ref="I64:V64"/>
  </mergeCells>
  <pageMargins left="0.7" right="0.7" top="0.75" bottom="0.75" header="0.3" footer="0.3"/>
  <pageSetup paperSize="9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2FF2E-322F-4DA3-BCCC-C086E0AE2B0A}">
  <sheetPr>
    <tabColor theme="8"/>
  </sheetPr>
  <dimension ref="B1:AO122"/>
  <sheetViews>
    <sheetView zoomScaleNormal="100" workbookViewId="0">
      <selection activeCell="H121" sqref="H121"/>
    </sheetView>
  </sheetViews>
  <sheetFormatPr defaultColWidth="8.88671875" defaultRowHeight="15.6" x14ac:dyDescent="0.3"/>
  <cols>
    <col min="1" max="1" width="1.44140625" style="1" customWidth="1"/>
    <col min="2" max="2" width="21.88671875" style="1" bestFit="1" customWidth="1"/>
    <col min="3" max="3" width="11.109375" style="1" bestFit="1" customWidth="1"/>
    <col min="4" max="4" width="16.5546875" style="1" customWidth="1"/>
    <col min="5" max="5" width="11.44140625" style="1" customWidth="1"/>
    <col min="6" max="7" width="13.44140625" style="1" customWidth="1"/>
    <col min="8" max="8" width="8.88671875" style="1"/>
    <col min="9" max="9" width="3.5546875" style="1" customWidth="1"/>
    <col min="10" max="10" width="12.109375" style="1" bestFit="1" customWidth="1"/>
    <col min="11" max="11" width="24.6640625" style="1" customWidth="1"/>
    <col min="12" max="12" width="20.109375" style="1" customWidth="1"/>
    <col min="13" max="13" width="22.77734375" style="1" customWidth="1"/>
    <col min="14" max="14" width="9.88671875" style="1" customWidth="1"/>
    <col min="15" max="15" width="8.6640625" style="1" customWidth="1"/>
    <col min="16" max="16" width="11" style="1" customWidth="1"/>
    <col min="17" max="23" width="8.6640625" style="1" customWidth="1"/>
    <col min="24" max="24" width="9.44140625" style="1" bestFit="1" customWidth="1"/>
    <col min="25" max="16384" width="8.88671875" style="1"/>
  </cols>
  <sheetData>
    <row r="1" spans="2:14" ht="9" customHeight="1" x14ac:dyDescent="0.3"/>
    <row r="2" spans="2:14" x14ac:dyDescent="0.3">
      <c r="B2" s="130" t="s">
        <v>46</v>
      </c>
      <c r="C2" s="130"/>
      <c r="D2" s="130"/>
      <c r="E2" s="130"/>
      <c r="F2" s="130"/>
      <c r="G2" s="130"/>
      <c r="H2" s="130"/>
      <c r="I2" s="130"/>
      <c r="J2" s="130"/>
      <c r="K2" s="130"/>
    </row>
    <row r="4" spans="2:14" x14ac:dyDescent="0.3">
      <c r="B4" s="2" t="s">
        <v>104</v>
      </c>
      <c r="C4" s="1" t="s">
        <v>114</v>
      </c>
    </row>
    <row r="5" spans="2:14" x14ac:dyDescent="0.3">
      <c r="B5" s="2"/>
      <c r="J5" s="3"/>
      <c r="K5" s="3"/>
      <c r="L5" s="3"/>
      <c r="M5" s="3"/>
    </row>
    <row r="6" spans="2:14" x14ac:dyDescent="0.3">
      <c r="B6" s="132" t="s">
        <v>115</v>
      </c>
      <c r="C6" s="132"/>
      <c r="J6" s="132" t="s">
        <v>116</v>
      </c>
      <c r="K6" s="132"/>
      <c r="L6" s="3"/>
      <c r="M6" s="3"/>
    </row>
    <row r="7" spans="2:14" x14ac:dyDescent="0.3">
      <c r="K7" s="138"/>
      <c r="L7" s="138"/>
    </row>
    <row r="8" spans="2:14" x14ac:dyDescent="0.3">
      <c r="B8" s="1" t="s">
        <v>105</v>
      </c>
      <c r="C8" s="1" t="s">
        <v>108</v>
      </c>
      <c r="J8" s="138" t="s">
        <v>113</v>
      </c>
      <c r="K8" s="138"/>
      <c r="L8" s="138"/>
      <c r="M8" s="23"/>
      <c r="N8" s="23"/>
    </row>
    <row r="10" spans="2:14" x14ac:dyDescent="0.3">
      <c r="B10" s="216" t="s">
        <v>106</v>
      </c>
      <c r="C10" s="216" t="s">
        <v>109</v>
      </c>
      <c r="D10" s="216"/>
      <c r="E10" s="216"/>
      <c r="F10" s="216"/>
      <c r="G10" s="216"/>
      <c r="J10" s="36" t="s">
        <v>118</v>
      </c>
      <c r="K10" s="38" t="s">
        <v>119</v>
      </c>
      <c r="L10" s="37" t="s">
        <v>117</v>
      </c>
    </row>
    <row r="11" spans="2:14" x14ac:dyDescent="0.3">
      <c r="J11" s="31"/>
      <c r="K11" s="35"/>
    </row>
    <row r="12" spans="2:14" x14ac:dyDescent="0.3">
      <c r="B12" s="1" t="s">
        <v>107</v>
      </c>
      <c r="C12" s="1" t="s">
        <v>110</v>
      </c>
      <c r="J12" s="1" t="s">
        <v>111</v>
      </c>
      <c r="L12" s="33" t="s">
        <v>112</v>
      </c>
    </row>
    <row r="14" spans="2:14" x14ac:dyDescent="0.3">
      <c r="B14" s="130" t="s">
        <v>45</v>
      </c>
      <c r="C14" s="130"/>
      <c r="D14" s="130"/>
      <c r="E14" s="130"/>
      <c r="F14" s="130"/>
      <c r="G14" s="130"/>
      <c r="H14" s="130"/>
      <c r="I14" s="130"/>
      <c r="J14" s="130"/>
      <c r="K14" s="130"/>
    </row>
    <row r="15" spans="2:14" x14ac:dyDescent="0.3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2:14" x14ac:dyDescent="0.3">
      <c r="B16" s="142" t="s">
        <v>120</v>
      </c>
      <c r="C16" s="142"/>
      <c r="D16" s="142"/>
      <c r="E16" s="142"/>
      <c r="F16" s="142"/>
      <c r="G16" s="142"/>
      <c r="H16" s="142"/>
    </row>
    <row r="18" spans="2:25" ht="15.6" customHeight="1" x14ac:dyDescent="0.3">
      <c r="B18" s="7" t="s">
        <v>0</v>
      </c>
      <c r="C18" s="7" t="s">
        <v>83</v>
      </c>
      <c r="D18" s="7" t="s">
        <v>82</v>
      </c>
      <c r="E18" s="7" t="s">
        <v>1</v>
      </c>
      <c r="F18" s="7" t="s">
        <v>2</v>
      </c>
      <c r="G18" s="7" t="s">
        <v>14</v>
      </c>
      <c r="H18" s="7" t="s">
        <v>3</v>
      </c>
      <c r="J18" s="184" t="s">
        <v>237</v>
      </c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6"/>
    </row>
    <row r="19" spans="2:25" x14ac:dyDescent="0.3">
      <c r="B19" s="13">
        <v>329</v>
      </c>
      <c r="C19" s="13">
        <v>7</v>
      </c>
      <c r="D19" s="13">
        <v>853</v>
      </c>
      <c r="E19" s="13" t="s">
        <v>4</v>
      </c>
      <c r="F19" s="13" t="s">
        <v>5</v>
      </c>
      <c r="G19" s="13" t="s">
        <v>12</v>
      </c>
      <c r="H19" s="14">
        <v>2000</v>
      </c>
      <c r="J19" s="187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9"/>
    </row>
    <row r="20" spans="2:25" x14ac:dyDescent="0.3">
      <c r="B20" s="13">
        <v>503</v>
      </c>
      <c r="C20" s="13">
        <v>10</v>
      </c>
      <c r="D20" s="13">
        <v>883</v>
      </c>
      <c r="E20" s="13" t="s">
        <v>4</v>
      </c>
      <c r="F20" s="13" t="s">
        <v>6</v>
      </c>
      <c r="G20" s="13" t="s">
        <v>12</v>
      </c>
      <c r="H20" s="14">
        <v>2000</v>
      </c>
      <c r="I20" s="64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64"/>
      <c r="Y20" s="64"/>
    </row>
    <row r="21" spans="2:25" x14ac:dyDescent="0.3">
      <c r="B21" s="13">
        <v>505</v>
      </c>
      <c r="C21" s="13">
        <v>10</v>
      </c>
      <c r="D21" s="13">
        <v>822</v>
      </c>
      <c r="E21" s="13" t="s">
        <v>4</v>
      </c>
      <c r="F21" s="13" t="s">
        <v>5</v>
      </c>
      <c r="G21" s="13" t="s">
        <v>12</v>
      </c>
      <c r="H21" s="14">
        <v>2000</v>
      </c>
      <c r="I21" s="64"/>
      <c r="J21" s="190" t="s">
        <v>447</v>
      </c>
      <c r="K21" s="191"/>
      <c r="L21" s="191"/>
      <c r="M21" s="191"/>
      <c r="N21" s="191"/>
      <c r="O21" s="119"/>
      <c r="P21" s="119"/>
      <c r="Q21" s="119"/>
      <c r="R21" s="119"/>
      <c r="S21" s="119"/>
      <c r="T21" s="119"/>
      <c r="U21" s="119"/>
      <c r="V21" s="119"/>
      <c r="W21" s="119"/>
      <c r="X21" s="64"/>
      <c r="Y21" s="64"/>
    </row>
    <row r="22" spans="2:25" x14ac:dyDescent="0.3">
      <c r="B22" s="13">
        <v>466</v>
      </c>
      <c r="C22" s="13">
        <v>10</v>
      </c>
      <c r="D22" s="13">
        <v>865</v>
      </c>
      <c r="E22" s="13" t="s">
        <v>7</v>
      </c>
      <c r="F22" s="13" t="s">
        <v>5</v>
      </c>
      <c r="G22" s="13" t="s">
        <v>11</v>
      </c>
      <c r="H22" s="14">
        <v>2000</v>
      </c>
      <c r="J22" s="64"/>
      <c r="K22" s="64"/>
      <c r="L22" s="64"/>
      <c r="M22" s="64"/>
    </row>
    <row r="23" spans="2:25" x14ac:dyDescent="0.3">
      <c r="B23" s="13">
        <v>359</v>
      </c>
      <c r="C23" s="13">
        <v>7</v>
      </c>
      <c r="D23" s="13">
        <v>751</v>
      </c>
      <c r="E23" s="13" t="s">
        <v>7</v>
      </c>
      <c r="F23" s="13" t="s">
        <v>6</v>
      </c>
      <c r="G23" s="13" t="s">
        <v>11</v>
      </c>
      <c r="H23" s="14">
        <v>2000</v>
      </c>
      <c r="J23" s="194" t="s">
        <v>9</v>
      </c>
      <c r="K23" t="s">
        <v>84</v>
      </c>
      <c r="L23" t="s">
        <v>448</v>
      </c>
      <c r="M23" t="s">
        <v>449</v>
      </c>
      <c r="O23" s="71" t="s">
        <v>236</v>
      </c>
    </row>
    <row r="24" spans="2:25" x14ac:dyDescent="0.3">
      <c r="B24" s="13">
        <v>546</v>
      </c>
      <c r="C24" s="13">
        <v>8</v>
      </c>
      <c r="D24" s="13">
        <v>870</v>
      </c>
      <c r="E24" s="13" t="s">
        <v>4</v>
      </c>
      <c r="F24" s="13" t="s">
        <v>6</v>
      </c>
      <c r="G24" s="13" t="s">
        <v>11</v>
      </c>
      <c r="H24" s="14">
        <v>2000</v>
      </c>
      <c r="J24" s="195" t="s">
        <v>5</v>
      </c>
      <c r="K24" s="196">
        <v>47</v>
      </c>
      <c r="L24" s="217">
        <v>6.8723404255319149</v>
      </c>
      <c r="M24" s="217">
        <v>2.6224645001073368</v>
      </c>
    </row>
    <row r="25" spans="2:25" x14ac:dyDescent="0.3">
      <c r="B25" s="13">
        <v>427</v>
      </c>
      <c r="C25" s="13">
        <v>5</v>
      </c>
      <c r="D25" s="13">
        <v>780</v>
      </c>
      <c r="E25" s="13" t="s">
        <v>7</v>
      </c>
      <c r="F25" s="13" t="s">
        <v>6</v>
      </c>
      <c r="G25" s="13" t="s">
        <v>11</v>
      </c>
      <c r="H25" s="14">
        <v>2000</v>
      </c>
      <c r="J25" s="195" t="s">
        <v>8</v>
      </c>
      <c r="K25" s="196">
        <v>8</v>
      </c>
      <c r="L25" s="217">
        <v>8.5</v>
      </c>
      <c r="M25" s="217">
        <v>2.9580398915498081</v>
      </c>
      <c r="O25" s="71" t="s">
        <v>238</v>
      </c>
    </row>
    <row r="26" spans="2:25" x14ac:dyDescent="0.3">
      <c r="B26" s="13">
        <v>474</v>
      </c>
      <c r="C26" s="13">
        <v>9</v>
      </c>
      <c r="D26" s="13">
        <v>857</v>
      </c>
      <c r="E26" s="13" t="s">
        <v>7</v>
      </c>
      <c r="F26" s="13" t="s">
        <v>6</v>
      </c>
      <c r="G26" s="13" t="s">
        <v>11</v>
      </c>
      <c r="H26" s="14">
        <v>2000</v>
      </c>
      <c r="J26" s="195" t="s">
        <v>6</v>
      </c>
      <c r="K26" s="196">
        <v>25</v>
      </c>
      <c r="L26" s="217">
        <v>6.76</v>
      </c>
      <c r="M26" s="217">
        <v>2.717057231638671</v>
      </c>
      <c r="O26" s="71" t="s">
        <v>239</v>
      </c>
    </row>
    <row r="27" spans="2:25" x14ac:dyDescent="0.3">
      <c r="B27" s="13">
        <v>382</v>
      </c>
      <c r="C27" s="13">
        <v>3</v>
      </c>
      <c r="D27" s="13">
        <v>818</v>
      </c>
      <c r="E27" s="13" t="s">
        <v>7</v>
      </c>
      <c r="F27" s="13" t="s">
        <v>6</v>
      </c>
      <c r="G27" s="13" t="s">
        <v>11</v>
      </c>
      <c r="H27" s="14">
        <v>2000</v>
      </c>
      <c r="J27" s="195" t="s">
        <v>10</v>
      </c>
      <c r="K27" s="196">
        <v>80</v>
      </c>
      <c r="L27" s="217">
        <v>7</v>
      </c>
      <c r="M27" s="217">
        <v>2.734044622898463</v>
      </c>
    </row>
    <row r="28" spans="2:25" x14ac:dyDescent="0.3">
      <c r="B28" s="13">
        <v>422</v>
      </c>
      <c r="C28" s="13">
        <v>8</v>
      </c>
      <c r="D28" s="13">
        <v>869</v>
      </c>
      <c r="E28" s="13" t="s">
        <v>7</v>
      </c>
      <c r="F28" s="13" t="s">
        <v>5</v>
      </c>
      <c r="G28" s="13" t="s">
        <v>11</v>
      </c>
      <c r="H28" s="14">
        <v>2000</v>
      </c>
      <c r="J28" s="64"/>
      <c r="K28" s="64"/>
      <c r="L28" s="64"/>
      <c r="M28" s="64"/>
    </row>
    <row r="29" spans="2:25" x14ac:dyDescent="0.3">
      <c r="B29" s="13">
        <v>433</v>
      </c>
      <c r="C29" s="13">
        <v>9</v>
      </c>
      <c r="D29" s="13">
        <v>848</v>
      </c>
      <c r="E29" s="13" t="s">
        <v>4</v>
      </c>
      <c r="F29" s="13" t="s">
        <v>5</v>
      </c>
      <c r="G29" s="13" t="s">
        <v>11</v>
      </c>
      <c r="H29" s="14">
        <v>2018</v>
      </c>
      <c r="J29" s="64"/>
      <c r="K29" s="64"/>
      <c r="L29" s="64"/>
      <c r="M29" s="64"/>
    </row>
    <row r="30" spans="2:25" x14ac:dyDescent="0.3">
      <c r="B30" s="13">
        <v>474</v>
      </c>
      <c r="C30" s="13">
        <v>10</v>
      </c>
      <c r="D30" s="13">
        <v>845</v>
      </c>
      <c r="E30" s="13" t="s">
        <v>7</v>
      </c>
      <c r="F30" s="13" t="s">
        <v>5</v>
      </c>
      <c r="G30" s="13" t="s">
        <v>11</v>
      </c>
      <c r="H30" s="14">
        <v>2018</v>
      </c>
      <c r="J30" s="64"/>
      <c r="K30" s="64"/>
      <c r="L30" s="64"/>
      <c r="M30" s="64"/>
    </row>
    <row r="31" spans="2:25" x14ac:dyDescent="0.3">
      <c r="B31" s="13">
        <v>558</v>
      </c>
      <c r="C31" s="13">
        <v>10</v>
      </c>
      <c r="D31" s="13">
        <v>885</v>
      </c>
      <c r="E31" s="13" t="s">
        <v>7</v>
      </c>
      <c r="F31" s="13" t="s">
        <v>5</v>
      </c>
      <c r="G31" s="13" t="s">
        <v>11</v>
      </c>
      <c r="H31" s="14">
        <v>2018</v>
      </c>
      <c r="J31" s="64"/>
      <c r="K31" s="64"/>
      <c r="L31" s="64"/>
      <c r="M31" s="64"/>
    </row>
    <row r="32" spans="2:25" x14ac:dyDescent="0.3">
      <c r="B32" s="13">
        <v>561</v>
      </c>
      <c r="C32" s="13">
        <v>12</v>
      </c>
      <c r="D32" s="13">
        <v>838</v>
      </c>
      <c r="E32" s="13" t="s">
        <v>4</v>
      </c>
      <c r="F32" s="13" t="s">
        <v>8</v>
      </c>
      <c r="G32" s="13" t="s">
        <v>11</v>
      </c>
      <c r="H32" s="14">
        <v>2018</v>
      </c>
      <c r="J32" s="64"/>
      <c r="K32" s="64"/>
      <c r="L32" s="64"/>
      <c r="M32" s="64"/>
    </row>
    <row r="33" spans="2:15" x14ac:dyDescent="0.3">
      <c r="B33" s="13">
        <v>357</v>
      </c>
      <c r="C33" s="13">
        <v>8</v>
      </c>
      <c r="D33" s="13">
        <v>760</v>
      </c>
      <c r="E33" s="13" t="s">
        <v>4</v>
      </c>
      <c r="F33" s="13" t="s">
        <v>5</v>
      </c>
      <c r="G33" s="13" t="s">
        <v>13</v>
      </c>
      <c r="H33" s="14">
        <v>2018</v>
      </c>
      <c r="J33" s="64"/>
      <c r="K33" s="64"/>
      <c r="L33" s="64"/>
      <c r="M33" s="64"/>
    </row>
    <row r="34" spans="2:15" x14ac:dyDescent="0.3">
      <c r="B34" s="13">
        <v>329</v>
      </c>
      <c r="C34" s="13">
        <v>3</v>
      </c>
      <c r="D34" s="13">
        <v>741</v>
      </c>
      <c r="E34" s="13" t="s">
        <v>4</v>
      </c>
      <c r="F34" s="13" t="s">
        <v>5</v>
      </c>
      <c r="G34" s="13" t="s">
        <v>13</v>
      </c>
      <c r="H34" s="14">
        <v>2018</v>
      </c>
      <c r="J34" s="64"/>
      <c r="K34" s="64"/>
      <c r="L34" s="64"/>
      <c r="M34" s="64"/>
    </row>
    <row r="35" spans="2:15" x14ac:dyDescent="0.3">
      <c r="B35" s="13">
        <v>497</v>
      </c>
      <c r="C35" s="13">
        <v>10</v>
      </c>
      <c r="D35" s="13">
        <v>859</v>
      </c>
      <c r="E35" s="13" t="s">
        <v>7</v>
      </c>
      <c r="F35" s="13" t="s">
        <v>5</v>
      </c>
      <c r="G35" s="13" t="s">
        <v>13</v>
      </c>
      <c r="H35" s="14">
        <v>2018</v>
      </c>
      <c r="J35" s="64"/>
      <c r="K35" s="64"/>
      <c r="L35" s="64"/>
      <c r="M35" s="64"/>
    </row>
    <row r="36" spans="2:15" x14ac:dyDescent="0.3">
      <c r="B36" s="13">
        <v>459</v>
      </c>
      <c r="C36" s="13">
        <v>8</v>
      </c>
      <c r="D36" s="13">
        <v>826</v>
      </c>
      <c r="E36" s="13" t="s">
        <v>7</v>
      </c>
      <c r="F36" s="13" t="s">
        <v>6</v>
      </c>
      <c r="G36" s="13" t="s">
        <v>13</v>
      </c>
      <c r="H36" s="14">
        <v>2018</v>
      </c>
      <c r="J36" s="64"/>
      <c r="K36" s="64"/>
      <c r="L36" s="64"/>
      <c r="M36" s="64"/>
    </row>
    <row r="37" spans="2:15" x14ac:dyDescent="0.3">
      <c r="B37" s="13">
        <v>355</v>
      </c>
      <c r="C37" s="13">
        <v>3</v>
      </c>
      <c r="D37" s="13">
        <v>806</v>
      </c>
      <c r="E37" s="13" t="s">
        <v>7</v>
      </c>
      <c r="F37" s="13" t="s">
        <v>5</v>
      </c>
      <c r="G37" s="13" t="s">
        <v>13</v>
      </c>
      <c r="H37" s="14">
        <v>2018</v>
      </c>
      <c r="J37" s="64"/>
      <c r="K37" s="64"/>
      <c r="L37" s="64"/>
      <c r="M37" s="64"/>
    </row>
    <row r="38" spans="2:15" x14ac:dyDescent="0.3">
      <c r="B38" s="13">
        <v>489</v>
      </c>
      <c r="C38" s="13">
        <v>9</v>
      </c>
      <c r="D38" s="13">
        <v>858</v>
      </c>
      <c r="E38" s="13" t="s">
        <v>4</v>
      </c>
      <c r="F38" s="13" t="s">
        <v>5</v>
      </c>
      <c r="G38" s="13" t="s">
        <v>13</v>
      </c>
      <c r="H38" s="14">
        <v>2018</v>
      </c>
      <c r="J38" s="64"/>
      <c r="K38" s="64"/>
      <c r="L38" s="64"/>
      <c r="M38" s="64"/>
    </row>
    <row r="39" spans="2:15" x14ac:dyDescent="0.3">
      <c r="B39" s="13">
        <v>436</v>
      </c>
      <c r="C39" s="13">
        <v>2</v>
      </c>
      <c r="D39" s="13">
        <v>785</v>
      </c>
      <c r="E39" s="13" t="s">
        <v>7</v>
      </c>
      <c r="F39" s="13" t="s">
        <v>5</v>
      </c>
      <c r="G39" s="13" t="s">
        <v>13</v>
      </c>
      <c r="H39" s="14">
        <v>2000</v>
      </c>
      <c r="J39" s="64"/>
      <c r="K39" s="64"/>
      <c r="L39" s="64"/>
      <c r="M39" s="64"/>
    </row>
    <row r="40" spans="2:15" x14ac:dyDescent="0.3">
      <c r="B40" s="13">
        <v>455</v>
      </c>
      <c r="C40" s="13">
        <v>7</v>
      </c>
      <c r="D40" s="13">
        <v>828</v>
      </c>
      <c r="E40" s="13" t="s">
        <v>4</v>
      </c>
      <c r="F40" s="13" t="s">
        <v>5</v>
      </c>
      <c r="G40" s="13" t="s">
        <v>13</v>
      </c>
      <c r="H40" s="14">
        <v>2000</v>
      </c>
      <c r="J40" s="64"/>
      <c r="K40" s="64"/>
      <c r="L40" s="64"/>
      <c r="M40" s="64"/>
    </row>
    <row r="41" spans="2:15" x14ac:dyDescent="0.3">
      <c r="B41" s="13">
        <v>514</v>
      </c>
      <c r="C41" s="13">
        <v>11</v>
      </c>
      <c r="D41" s="13">
        <v>980</v>
      </c>
      <c r="E41" s="13" t="s">
        <v>7</v>
      </c>
      <c r="F41" s="13" t="s">
        <v>5</v>
      </c>
      <c r="G41" s="13" t="s">
        <v>13</v>
      </c>
      <c r="H41" s="14">
        <v>2000</v>
      </c>
    </row>
    <row r="42" spans="2:15" x14ac:dyDescent="0.3">
      <c r="B42" s="13">
        <v>503</v>
      </c>
      <c r="C42" s="13">
        <v>8</v>
      </c>
      <c r="D42" s="13">
        <v>857</v>
      </c>
      <c r="E42" s="13" t="s">
        <v>4</v>
      </c>
      <c r="F42" s="13" t="s">
        <v>5</v>
      </c>
      <c r="G42" s="13" t="s">
        <v>13</v>
      </c>
      <c r="H42" s="14">
        <v>2000</v>
      </c>
      <c r="K42" s="117" t="s">
        <v>87</v>
      </c>
      <c r="L42" s="117" t="s">
        <v>450</v>
      </c>
      <c r="M42" s="117" t="s">
        <v>89</v>
      </c>
    </row>
    <row r="43" spans="2:15" x14ac:dyDescent="0.3">
      <c r="B43" s="13">
        <v>380</v>
      </c>
      <c r="C43" s="13">
        <v>9</v>
      </c>
      <c r="D43" s="13">
        <v>803</v>
      </c>
      <c r="E43" s="13" t="s">
        <v>4</v>
      </c>
      <c r="F43" s="13" t="s">
        <v>6</v>
      </c>
      <c r="G43" s="13" t="s">
        <v>13</v>
      </c>
      <c r="H43" s="14">
        <v>2000</v>
      </c>
      <c r="J43" s="2" t="s">
        <v>9</v>
      </c>
      <c r="K43" s="2" t="s">
        <v>84</v>
      </c>
      <c r="L43" s="2" t="s">
        <v>448</v>
      </c>
      <c r="M43" s="2" t="s">
        <v>449</v>
      </c>
      <c r="O43" s="71"/>
    </row>
    <row r="44" spans="2:15" x14ac:dyDescent="0.3">
      <c r="B44" s="13">
        <v>432</v>
      </c>
      <c r="C44" s="13">
        <v>6</v>
      </c>
      <c r="D44" s="13">
        <v>819</v>
      </c>
      <c r="E44" s="13" t="s">
        <v>4</v>
      </c>
      <c r="F44" s="13" t="s">
        <v>5</v>
      </c>
      <c r="G44" s="13" t="s">
        <v>13</v>
      </c>
      <c r="H44" s="14">
        <v>2000</v>
      </c>
      <c r="J44" s="1" t="s">
        <v>5</v>
      </c>
      <c r="K44" s="1">
        <v>47</v>
      </c>
      <c r="L44" s="18">
        <v>6.8723404255319149</v>
      </c>
      <c r="M44" s="18">
        <v>2.6224645001073368</v>
      </c>
    </row>
    <row r="45" spans="2:15" x14ac:dyDescent="0.3">
      <c r="B45" s="13">
        <v>478</v>
      </c>
      <c r="C45" s="13">
        <v>6</v>
      </c>
      <c r="D45" s="13">
        <v>821</v>
      </c>
      <c r="E45" s="13" t="s">
        <v>4</v>
      </c>
      <c r="F45" s="13" t="s">
        <v>5</v>
      </c>
      <c r="G45" s="13" t="s">
        <v>13</v>
      </c>
      <c r="H45" s="14">
        <v>2000</v>
      </c>
      <c r="J45" s="1" t="s">
        <v>8</v>
      </c>
      <c r="K45" s="1">
        <v>8</v>
      </c>
      <c r="L45" s="18">
        <v>8.5</v>
      </c>
      <c r="M45" s="18">
        <v>2.9580398915498081</v>
      </c>
    </row>
    <row r="46" spans="2:15" ht="15.6" customHeight="1" x14ac:dyDescent="0.3">
      <c r="B46" s="13">
        <v>406</v>
      </c>
      <c r="C46" s="13">
        <v>3</v>
      </c>
      <c r="D46" s="13">
        <v>798</v>
      </c>
      <c r="E46" s="13" t="s">
        <v>7</v>
      </c>
      <c r="F46" s="13" t="s">
        <v>6</v>
      </c>
      <c r="G46" s="13" t="s">
        <v>13</v>
      </c>
      <c r="H46" s="14">
        <v>2000</v>
      </c>
      <c r="J46" s="1" t="s">
        <v>6</v>
      </c>
      <c r="K46" s="1">
        <v>25</v>
      </c>
      <c r="L46" s="18">
        <v>6.76</v>
      </c>
      <c r="M46" s="18">
        <v>2.717057231638671</v>
      </c>
    </row>
    <row r="47" spans="2:15" ht="15.6" customHeight="1" x14ac:dyDescent="0.3">
      <c r="B47" s="13">
        <v>471</v>
      </c>
      <c r="C47" s="13">
        <v>9</v>
      </c>
      <c r="D47" s="13">
        <v>815</v>
      </c>
      <c r="E47" s="13" t="s">
        <v>4</v>
      </c>
      <c r="F47" s="13" t="s">
        <v>6</v>
      </c>
      <c r="G47" s="13" t="s">
        <v>13</v>
      </c>
      <c r="H47" s="14">
        <v>2000</v>
      </c>
      <c r="J47" s="2" t="s">
        <v>10</v>
      </c>
      <c r="K47" s="2">
        <v>80</v>
      </c>
      <c r="L47" s="19">
        <v>7</v>
      </c>
      <c r="M47" s="19">
        <v>2.734044622898463</v>
      </c>
    </row>
    <row r="48" spans="2:15" x14ac:dyDescent="0.3">
      <c r="B48" s="13">
        <v>444</v>
      </c>
      <c r="C48" s="13">
        <v>2</v>
      </c>
      <c r="D48" s="13">
        <v>757</v>
      </c>
      <c r="E48" s="13" t="s">
        <v>4</v>
      </c>
      <c r="F48" s="13" t="s">
        <v>6</v>
      </c>
      <c r="G48" s="13" t="s">
        <v>12</v>
      </c>
      <c r="H48" s="14">
        <v>2000</v>
      </c>
      <c r="K48" s="117" t="s">
        <v>91</v>
      </c>
      <c r="L48" s="117" t="s">
        <v>90</v>
      </c>
      <c r="M48" s="117" t="s">
        <v>92</v>
      </c>
    </row>
    <row r="49" spans="2:22" ht="15.6" customHeight="1" x14ac:dyDescent="0.3">
      <c r="B49" s="13">
        <v>493</v>
      </c>
      <c r="C49" s="13">
        <v>10</v>
      </c>
      <c r="D49" s="13">
        <v>1008</v>
      </c>
      <c r="E49" s="13" t="s">
        <v>4</v>
      </c>
      <c r="F49" s="13" t="s">
        <v>5</v>
      </c>
      <c r="G49" s="13" t="s">
        <v>12</v>
      </c>
      <c r="H49" s="14">
        <v>2018</v>
      </c>
    </row>
    <row r="50" spans="2:22" x14ac:dyDescent="0.3">
      <c r="B50" s="13">
        <v>452</v>
      </c>
      <c r="C50" s="13">
        <v>9</v>
      </c>
      <c r="D50" s="13">
        <v>831</v>
      </c>
      <c r="E50" s="13" t="s">
        <v>4</v>
      </c>
      <c r="F50" s="13" t="s">
        <v>6</v>
      </c>
      <c r="G50" s="13" t="s">
        <v>12</v>
      </c>
      <c r="H50" s="14">
        <v>2018</v>
      </c>
    </row>
    <row r="51" spans="2:22" ht="15.6" customHeight="1" x14ac:dyDescent="0.3">
      <c r="B51" s="13">
        <v>461</v>
      </c>
      <c r="C51" s="13">
        <v>6</v>
      </c>
      <c r="D51" s="13">
        <v>849</v>
      </c>
      <c r="E51" s="13" t="s">
        <v>4</v>
      </c>
      <c r="F51" s="13" t="s">
        <v>5</v>
      </c>
      <c r="G51" s="13" t="s">
        <v>12</v>
      </c>
      <c r="H51" s="14">
        <v>2018</v>
      </c>
      <c r="N51" s="160" t="s">
        <v>451</v>
      </c>
      <c r="O51" s="160"/>
      <c r="P51" s="160"/>
      <c r="Q51" s="160"/>
      <c r="R51" s="160"/>
      <c r="S51" s="160"/>
      <c r="T51" s="160"/>
      <c r="U51" s="160"/>
      <c r="V51" s="160"/>
    </row>
    <row r="52" spans="2:22" x14ac:dyDescent="0.3">
      <c r="B52" s="13">
        <v>496</v>
      </c>
      <c r="C52" s="13">
        <v>8</v>
      </c>
      <c r="D52" s="13">
        <v>839</v>
      </c>
      <c r="E52" s="13" t="s">
        <v>4</v>
      </c>
      <c r="F52" s="13" t="s">
        <v>8</v>
      </c>
      <c r="G52" s="13" t="s">
        <v>12</v>
      </c>
      <c r="H52" s="14">
        <v>2018</v>
      </c>
      <c r="N52" s="160"/>
      <c r="O52" s="160"/>
      <c r="P52" s="160"/>
      <c r="Q52" s="160"/>
      <c r="R52" s="160"/>
      <c r="S52" s="160"/>
      <c r="T52" s="160"/>
      <c r="U52" s="160"/>
      <c r="V52" s="160"/>
    </row>
    <row r="53" spans="2:22" x14ac:dyDescent="0.3">
      <c r="B53" s="13">
        <v>469</v>
      </c>
      <c r="C53" s="13">
        <v>8</v>
      </c>
      <c r="D53" s="13">
        <v>812</v>
      </c>
      <c r="E53" s="13" t="s">
        <v>4</v>
      </c>
      <c r="F53" s="13" t="s">
        <v>5</v>
      </c>
      <c r="G53" s="13" t="s">
        <v>12</v>
      </c>
      <c r="H53" s="14">
        <v>2018</v>
      </c>
      <c r="N53" s="160"/>
      <c r="O53" s="160"/>
      <c r="P53" s="160"/>
      <c r="Q53" s="160"/>
      <c r="R53" s="160"/>
      <c r="S53" s="160"/>
      <c r="T53" s="160"/>
      <c r="U53" s="160"/>
      <c r="V53" s="160"/>
    </row>
    <row r="54" spans="2:22" ht="15.6" customHeight="1" x14ac:dyDescent="0.3">
      <c r="B54" s="13">
        <v>442</v>
      </c>
      <c r="C54" s="13">
        <v>9</v>
      </c>
      <c r="D54" s="13">
        <v>809</v>
      </c>
      <c r="E54" s="13" t="s">
        <v>4</v>
      </c>
      <c r="F54" s="13" t="s">
        <v>6</v>
      </c>
      <c r="G54" s="13" t="s">
        <v>12</v>
      </c>
      <c r="H54" s="14">
        <v>2018</v>
      </c>
      <c r="N54" s="160"/>
      <c r="O54" s="160"/>
      <c r="P54" s="160"/>
      <c r="Q54" s="160"/>
      <c r="R54" s="160"/>
      <c r="S54" s="160"/>
      <c r="T54" s="160"/>
      <c r="U54" s="160"/>
      <c r="V54" s="160"/>
    </row>
    <row r="55" spans="2:22" x14ac:dyDescent="0.3">
      <c r="B55" s="13">
        <v>414</v>
      </c>
      <c r="C55" s="13">
        <v>4</v>
      </c>
      <c r="D55" s="13">
        <v>864</v>
      </c>
      <c r="E55" s="13" t="s">
        <v>7</v>
      </c>
      <c r="F55" s="13" t="s">
        <v>6</v>
      </c>
      <c r="G55" s="13" t="s">
        <v>12</v>
      </c>
      <c r="H55" s="14">
        <v>2018</v>
      </c>
    </row>
    <row r="56" spans="2:22" ht="15.6" customHeight="1" x14ac:dyDescent="0.3">
      <c r="B56" s="13">
        <v>459</v>
      </c>
      <c r="C56" s="13">
        <v>11</v>
      </c>
      <c r="D56" s="13">
        <v>859</v>
      </c>
      <c r="E56" s="13" t="s">
        <v>4</v>
      </c>
      <c r="F56" s="13" t="s">
        <v>8</v>
      </c>
      <c r="G56" s="13" t="s">
        <v>12</v>
      </c>
      <c r="H56" s="14">
        <v>2018</v>
      </c>
      <c r="N56" s="174" t="s">
        <v>452</v>
      </c>
      <c r="O56" s="175"/>
      <c r="P56" s="175"/>
      <c r="Q56" s="175"/>
      <c r="R56" s="175"/>
      <c r="S56" s="175"/>
      <c r="T56" s="175"/>
      <c r="U56" s="175"/>
      <c r="V56" s="176"/>
    </row>
    <row r="57" spans="2:22" x14ac:dyDescent="0.3">
      <c r="B57" s="13">
        <v>457</v>
      </c>
      <c r="C57" s="13">
        <v>2</v>
      </c>
      <c r="D57" s="13">
        <v>815</v>
      </c>
      <c r="E57" s="13" t="s">
        <v>4</v>
      </c>
      <c r="F57" s="13" t="s">
        <v>8</v>
      </c>
      <c r="G57" s="13" t="s">
        <v>12</v>
      </c>
      <c r="H57" s="14">
        <v>2018</v>
      </c>
      <c r="N57" s="177"/>
      <c r="O57" s="178"/>
      <c r="P57" s="178"/>
      <c r="Q57" s="178"/>
      <c r="R57" s="178"/>
      <c r="S57" s="178"/>
      <c r="T57" s="178"/>
      <c r="U57" s="178"/>
      <c r="V57" s="179"/>
    </row>
    <row r="58" spans="2:22" x14ac:dyDescent="0.3">
      <c r="B58" s="13">
        <v>462</v>
      </c>
      <c r="C58" s="13">
        <v>6</v>
      </c>
      <c r="D58" s="13">
        <v>799</v>
      </c>
      <c r="E58" s="13" t="s">
        <v>4</v>
      </c>
      <c r="F58" s="13" t="s">
        <v>6</v>
      </c>
      <c r="G58" s="13" t="s">
        <v>12</v>
      </c>
      <c r="H58" s="14">
        <v>2018</v>
      </c>
      <c r="N58" s="180"/>
      <c r="O58" s="181"/>
      <c r="P58" s="181"/>
      <c r="Q58" s="181"/>
      <c r="R58" s="181"/>
      <c r="S58" s="181"/>
      <c r="T58" s="181"/>
      <c r="U58" s="181"/>
      <c r="V58" s="182"/>
    </row>
    <row r="59" spans="2:22" x14ac:dyDescent="0.3">
      <c r="B59" s="13">
        <v>570</v>
      </c>
      <c r="C59" s="13">
        <v>9</v>
      </c>
      <c r="D59" s="13">
        <v>844</v>
      </c>
      <c r="E59" s="13" t="s">
        <v>4</v>
      </c>
      <c r="F59" s="13" t="s">
        <v>8</v>
      </c>
      <c r="G59" s="13" t="s">
        <v>12</v>
      </c>
      <c r="H59" s="14">
        <v>2000</v>
      </c>
    </row>
    <row r="60" spans="2:22" x14ac:dyDescent="0.3">
      <c r="B60" s="13">
        <v>439</v>
      </c>
      <c r="C60" s="13">
        <v>9</v>
      </c>
      <c r="D60" s="13">
        <v>832</v>
      </c>
      <c r="E60" s="13" t="s">
        <v>7</v>
      </c>
      <c r="F60" s="13" t="s">
        <v>5</v>
      </c>
      <c r="G60" s="13" t="s">
        <v>11</v>
      </c>
      <c r="H60" s="14">
        <v>2000</v>
      </c>
    </row>
    <row r="61" spans="2:22" x14ac:dyDescent="0.3">
      <c r="B61" s="13">
        <v>369</v>
      </c>
      <c r="C61" s="13">
        <v>5</v>
      </c>
      <c r="D61" s="13">
        <v>842</v>
      </c>
      <c r="E61" s="13" t="s">
        <v>7</v>
      </c>
      <c r="F61" s="13" t="s">
        <v>5</v>
      </c>
      <c r="G61" s="13" t="s">
        <v>11</v>
      </c>
      <c r="H61" s="14">
        <v>2000</v>
      </c>
    </row>
    <row r="62" spans="2:22" x14ac:dyDescent="0.3">
      <c r="B62" s="13">
        <v>390</v>
      </c>
      <c r="C62" s="13">
        <v>2</v>
      </c>
      <c r="D62" s="13">
        <v>792</v>
      </c>
      <c r="E62" s="13" t="s">
        <v>4</v>
      </c>
      <c r="F62" s="13" t="s">
        <v>5</v>
      </c>
      <c r="G62" s="13" t="s">
        <v>11</v>
      </c>
      <c r="H62" s="14">
        <v>2000</v>
      </c>
    </row>
    <row r="63" spans="2:22" x14ac:dyDescent="0.3">
      <c r="B63" s="13">
        <v>469</v>
      </c>
      <c r="C63" s="13">
        <v>9</v>
      </c>
      <c r="D63" s="13">
        <v>775</v>
      </c>
      <c r="E63" s="13" t="s">
        <v>7</v>
      </c>
      <c r="F63" s="13" t="s">
        <v>6</v>
      </c>
      <c r="G63" s="13" t="s">
        <v>11</v>
      </c>
      <c r="H63" s="14">
        <v>2000</v>
      </c>
    </row>
    <row r="64" spans="2:22" x14ac:dyDescent="0.3">
      <c r="B64" s="13">
        <v>381</v>
      </c>
      <c r="C64" s="13">
        <v>9</v>
      </c>
      <c r="D64" s="13">
        <v>882</v>
      </c>
      <c r="E64" s="13" t="s">
        <v>4</v>
      </c>
      <c r="F64" s="13" t="s">
        <v>5</v>
      </c>
      <c r="G64" s="13" t="s">
        <v>11</v>
      </c>
      <c r="H64" s="14">
        <v>2000</v>
      </c>
    </row>
    <row r="65" spans="2:41" x14ac:dyDescent="0.3">
      <c r="B65" s="13">
        <v>501</v>
      </c>
      <c r="C65" s="13">
        <v>7</v>
      </c>
      <c r="D65" s="13">
        <v>874</v>
      </c>
      <c r="E65" s="13" t="s">
        <v>4</v>
      </c>
      <c r="F65" s="13" t="s">
        <v>5</v>
      </c>
      <c r="G65" s="13" t="s">
        <v>11</v>
      </c>
      <c r="H65" s="14">
        <v>2000</v>
      </c>
      <c r="J65" s="64"/>
      <c r="K65" s="3"/>
      <c r="L65" s="3"/>
    </row>
    <row r="66" spans="2:41" x14ac:dyDescent="0.3">
      <c r="B66" s="13">
        <v>432</v>
      </c>
      <c r="C66" s="13">
        <v>6</v>
      </c>
      <c r="D66" s="13">
        <v>837</v>
      </c>
      <c r="E66" s="13" t="s">
        <v>7</v>
      </c>
      <c r="F66" s="13" t="s">
        <v>6</v>
      </c>
      <c r="G66" s="13" t="s">
        <v>11</v>
      </c>
      <c r="H66" s="14">
        <v>2000</v>
      </c>
      <c r="Z66" s="64"/>
      <c r="AA66" s="64"/>
      <c r="AB66" s="64"/>
      <c r="AC66" s="64"/>
      <c r="AD66" s="64"/>
    </row>
    <row r="67" spans="2:41" ht="15.6" customHeight="1" x14ac:dyDescent="0.3">
      <c r="B67" s="13">
        <v>392</v>
      </c>
      <c r="C67" s="13">
        <v>5</v>
      </c>
      <c r="D67" s="13">
        <v>774</v>
      </c>
      <c r="E67" s="13" t="s">
        <v>4</v>
      </c>
      <c r="F67" s="13" t="s">
        <v>5</v>
      </c>
      <c r="G67" s="13" t="s">
        <v>11</v>
      </c>
      <c r="H67" s="14">
        <v>2000</v>
      </c>
      <c r="J67" s="139" t="s">
        <v>240</v>
      </c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1"/>
    </row>
    <row r="68" spans="2:41" x14ac:dyDescent="0.3">
      <c r="B68" s="13">
        <v>441</v>
      </c>
      <c r="C68" s="13">
        <v>1</v>
      </c>
      <c r="D68" s="13">
        <v>823</v>
      </c>
      <c r="E68" s="13" t="s">
        <v>4</v>
      </c>
      <c r="F68" s="13" t="s">
        <v>5</v>
      </c>
      <c r="G68" s="13" t="s">
        <v>11</v>
      </c>
      <c r="H68" s="14">
        <v>2000</v>
      </c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</row>
    <row r="69" spans="2:41" x14ac:dyDescent="0.3">
      <c r="B69" s="13">
        <v>448</v>
      </c>
      <c r="C69" s="13">
        <v>8</v>
      </c>
      <c r="D69" s="13">
        <v>790</v>
      </c>
      <c r="E69" s="13" t="s">
        <v>4</v>
      </c>
      <c r="F69" s="13" t="s">
        <v>6</v>
      </c>
      <c r="G69" s="13" t="s">
        <v>11</v>
      </c>
      <c r="H69" s="14">
        <v>2018</v>
      </c>
      <c r="I69" s="64"/>
      <c r="J69" s="34" t="s">
        <v>453</v>
      </c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</row>
    <row r="70" spans="2:41" ht="15.6" customHeight="1" x14ac:dyDescent="0.3">
      <c r="B70" s="13">
        <v>468</v>
      </c>
      <c r="C70" s="13">
        <v>4</v>
      </c>
      <c r="D70" s="13">
        <v>800</v>
      </c>
      <c r="E70" s="13" t="s">
        <v>4</v>
      </c>
      <c r="F70" s="13" t="s">
        <v>6</v>
      </c>
      <c r="G70" s="13" t="s">
        <v>13</v>
      </c>
      <c r="H70" s="14">
        <v>2018</v>
      </c>
    </row>
    <row r="71" spans="2:41" x14ac:dyDescent="0.3">
      <c r="B71" s="13">
        <v>467</v>
      </c>
      <c r="C71" s="13">
        <v>7</v>
      </c>
      <c r="D71" s="13">
        <v>827</v>
      </c>
      <c r="E71" s="13" t="s">
        <v>7</v>
      </c>
      <c r="F71" s="13" t="s">
        <v>8</v>
      </c>
      <c r="G71" s="13" t="s">
        <v>13</v>
      </c>
      <c r="H71" s="14">
        <v>2018</v>
      </c>
      <c r="J71" s="34" t="s">
        <v>454</v>
      </c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</row>
    <row r="72" spans="2:41" x14ac:dyDescent="0.3">
      <c r="B72" s="13">
        <v>478</v>
      </c>
      <c r="C72" s="13">
        <v>6</v>
      </c>
      <c r="D72" s="13">
        <v>830</v>
      </c>
      <c r="E72" s="13" t="s">
        <v>4</v>
      </c>
      <c r="F72" s="13" t="s">
        <v>6</v>
      </c>
      <c r="G72" s="13" t="s">
        <v>13</v>
      </c>
      <c r="H72" s="14">
        <v>2018</v>
      </c>
    </row>
    <row r="73" spans="2:41" x14ac:dyDescent="0.3">
      <c r="B73" s="13">
        <v>515</v>
      </c>
      <c r="C73" s="13">
        <v>14</v>
      </c>
      <c r="D73" s="13">
        <v>895</v>
      </c>
      <c r="E73" s="13" t="s">
        <v>4</v>
      </c>
      <c r="F73" s="13" t="s">
        <v>6</v>
      </c>
      <c r="G73" s="13" t="s">
        <v>13</v>
      </c>
      <c r="H73" s="14">
        <v>2018</v>
      </c>
      <c r="J73" s="34" t="s">
        <v>455</v>
      </c>
      <c r="M73" s="1" t="s">
        <v>458</v>
      </c>
    </row>
    <row r="74" spans="2:41" x14ac:dyDescent="0.3">
      <c r="B74" s="13">
        <v>411</v>
      </c>
      <c r="C74" s="13">
        <v>6</v>
      </c>
      <c r="D74" s="13">
        <v>804</v>
      </c>
      <c r="E74" s="13" t="s">
        <v>7</v>
      </c>
      <c r="F74" s="13" t="s">
        <v>5</v>
      </c>
      <c r="G74" s="13" t="s">
        <v>13</v>
      </c>
      <c r="H74" s="14">
        <v>2018</v>
      </c>
      <c r="J74" s="1" t="s">
        <v>457</v>
      </c>
    </row>
    <row r="75" spans="2:41" x14ac:dyDescent="0.3">
      <c r="B75" s="13">
        <v>504</v>
      </c>
      <c r="C75" s="13">
        <v>8</v>
      </c>
      <c r="D75" s="13">
        <v>866</v>
      </c>
      <c r="E75" s="13" t="s">
        <v>7</v>
      </c>
      <c r="F75" s="13" t="s">
        <v>8</v>
      </c>
      <c r="G75" s="13" t="s">
        <v>13</v>
      </c>
      <c r="H75" s="14">
        <v>2018</v>
      </c>
      <c r="K75" s="183" t="s">
        <v>456</v>
      </c>
      <c r="L75" s="183"/>
    </row>
    <row r="76" spans="2:41" x14ac:dyDescent="0.3">
      <c r="B76" s="13">
        <v>504</v>
      </c>
      <c r="C76" s="13">
        <v>9</v>
      </c>
      <c r="D76" s="13">
        <v>842</v>
      </c>
      <c r="E76" s="13" t="s">
        <v>4</v>
      </c>
      <c r="F76" s="13" t="s">
        <v>5</v>
      </c>
      <c r="G76" s="13" t="s">
        <v>13</v>
      </c>
      <c r="H76" s="14">
        <v>2018</v>
      </c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</row>
    <row r="77" spans="2:41" x14ac:dyDescent="0.3">
      <c r="B77" s="13">
        <v>392</v>
      </c>
      <c r="C77" s="13">
        <v>8</v>
      </c>
      <c r="D77" s="13">
        <v>851</v>
      </c>
      <c r="E77" s="13" t="s">
        <v>4</v>
      </c>
      <c r="F77" s="13" t="s">
        <v>5</v>
      </c>
      <c r="G77" s="13" t="s">
        <v>13</v>
      </c>
      <c r="H77" s="14">
        <v>2018</v>
      </c>
      <c r="I77" s="64"/>
      <c r="J77" s="64"/>
      <c r="K77" s="117" t="s">
        <v>87</v>
      </c>
      <c r="L77" s="117" t="s">
        <v>88</v>
      </c>
      <c r="M77" s="117" t="s">
        <v>89</v>
      </c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</row>
    <row r="78" spans="2:41" x14ac:dyDescent="0.3">
      <c r="B78" s="13">
        <v>423</v>
      </c>
      <c r="C78" s="13">
        <v>10</v>
      </c>
      <c r="D78" s="13">
        <v>835</v>
      </c>
      <c r="E78" s="13" t="s">
        <v>4</v>
      </c>
      <c r="F78" s="13" t="s">
        <v>5</v>
      </c>
      <c r="G78" s="13" t="s">
        <v>13</v>
      </c>
      <c r="H78" s="14">
        <v>2018</v>
      </c>
      <c r="I78" s="64"/>
      <c r="J78" s="65" t="s">
        <v>9</v>
      </c>
      <c r="K78" s="65" t="s">
        <v>84</v>
      </c>
      <c r="L78" s="65" t="s">
        <v>85</v>
      </c>
      <c r="M78" s="65" t="s">
        <v>86</v>
      </c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</row>
    <row r="79" spans="2:41" x14ac:dyDescent="0.3">
      <c r="B79" s="13">
        <v>410</v>
      </c>
      <c r="C79" s="13">
        <v>7</v>
      </c>
      <c r="D79" s="13">
        <v>866</v>
      </c>
      <c r="E79" s="13" t="s">
        <v>4</v>
      </c>
      <c r="F79" s="13" t="s">
        <v>5</v>
      </c>
      <c r="G79" s="13" t="s">
        <v>13</v>
      </c>
      <c r="H79" s="14">
        <v>2000</v>
      </c>
      <c r="I79" s="64"/>
      <c r="J79" s="64" t="s">
        <v>5</v>
      </c>
      <c r="K79" s="64">
        <v>47</v>
      </c>
      <c r="L79" s="18">
        <v>6.8723404255319149</v>
      </c>
      <c r="M79" s="18">
        <v>2.6224645001073368</v>
      </c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</row>
    <row r="80" spans="2:41" x14ac:dyDescent="0.3">
      <c r="B80" s="13">
        <v>529</v>
      </c>
      <c r="C80" s="13">
        <v>4</v>
      </c>
      <c r="D80" s="13">
        <v>846</v>
      </c>
      <c r="E80" s="13" t="s">
        <v>7</v>
      </c>
      <c r="F80" s="13" t="s">
        <v>5</v>
      </c>
      <c r="G80" s="13" t="s">
        <v>13</v>
      </c>
      <c r="H80" s="14">
        <v>2000</v>
      </c>
      <c r="I80" s="64"/>
      <c r="J80" s="64" t="s">
        <v>8</v>
      </c>
      <c r="K80" s="64">
        <v>8</v>
      </c>
      <c r="L80" s="18">
        <v>8.5</v>
      </c>
      <c r="M80" s="18">
        <v>2.9580398915498081</v>
      </c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</row>
    <row r="81" spans="2:24" x14ac:dyDescent="0.3">
      <c r="B81" s="13">
        <v>477</v>
      </c>
      <c r="C81" s="13">
        <v>2</v>
      </c>
      <c r="D81" s="13">
        <v>802</v>
      </c>
      <c r="E81" s="13" t="s">
        <v>4</v>
      </c>
      <c r="F81" s="13" t="s">
        <v>5</v>
      </c>
      <c r="G81" s="13" t="s">
        <v>13</v>
      </c>
      <c r="H81" s="14">
        <v>2000</v>
      </c>
      <c r="I81" s="64"/>
      <c r="J81" s="64" t="s">
        <v>6</v>
      </c>
      <c r="K81" s="64">
        <v>25</v>
      </c>
      <c r="L81" s="18">
        <v>6.76</v>
      </c>
      <c r="M81" s="18">
        <v>2.717057231638671</v>
      </c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</row>
    <row r="82" spans="2:24" x14ac:dyDescent="0.3">
      <c r="B82" s="13">
        <v>540</v>
      </c>
      <c r="C82" s="13">
        <v>11</v>
      </c>
      <c r="D82" s="13">
        <v>847</v>
      </c>
      <c r="E82" s="13" t="s">
        <v>4</v>
      </c>
      <c r="F82" s="13" t="s">
        <v>8</v>
      </c>
      <c r="G82" s="13" t="s">
        <v>13</v>
      </c>
      <c r="H82" s="14">
        <v>2000</v>
      </c>
      <c r="I82" s="64"/>
      <c r="J82" s="65" t="s">
        <v>10</v>
      </c>
      <c r="K82" s="65">
        <v>80</v>
      </c>
      <c r="L82" s="19">
        <v>7</v>
      </c>
      <c r="M82" s="19">
        <v>2.734044622898463</v>
      </c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</row>
    <row r="83" spans="2:24" x14ac:dyDescent="0.3">
      <c r="B83" s="13">
        <v>450</v>
      </c>
      <c r="C83" s="13">
        <v>6</v>
      </c>
      <c r="D83" s="13">
        <v>856</v>
      </c>
      <c r="E83" s="13" t="s">
        <v>4</v>
      </c>
      <c r="F83" s="13" t="s">
        <v>5</v>
      </c>
      <c r="G83" s="13" t="s">
        <v>13</v>
      </c>
      <c r="H83" s="14">
        <v>2000</v>
      </c>
      <c r="I83" s="64"/>
      <c r="J83" s="65"/>
      <c r="K83" s="117" t="s">
        <v>91</v>
      </c>
      <c r="L83" s="117" t="s">
        <v>90</v>
      </c>
      <c r="M83" s="117" t="s">
        <v>92</v>
      </c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</row>
    <row r="84" spans="2:24" x14ac:dyDescent="0.3">
      <c r="B84" s="13">
        <v>390</v>
      </c>
      <c r="C84" s="13">
        <v>5</v>
      </c>
      <c r="D84" s="13">
        <v>799</v>
      </c>
      <c r="E84" s="13" t="s">
        <v>4</v>
      </c>
      <c r="F84" s="13" t="s">
        <v>5</v>
      </c>
      <c r="G84" s="13" t="s">
        <v>13</v>
      </c>
      <c r="H84" s="14">
        <v>2000</v>
      </c>
      <c r="X84" s="64"/>
    </row>
    <row r="85" spans="2:24" ht="17.399999999999999" x14ac:dyDescent="0.3">
      <c r="B85" s="13">
        <v>424</v>
      </c>
      <c r="C85" s="13">
        <v>4</v>
      </c>
      <c r="D85" s="13">
        <v>827</v>
      </c>
      <c r="E85" s="13" t="s">
        <v>4</v>
      </c>
      <c r="F85" s="13" t="s">
        <v>5</v>
      </c>
      <c r="G85" s="13" t="s">
        <v>13</v>
      </c>
      <c r="H85" s="14">
        <v>2000</v>
      </c>
      <c r="J85" s="120" t="s">
        <v>93</v>
      </c>
      <c r="K85" s="25">
        <f>M82^2</f>
        <v>7.4749999999999988</v>
      </c>
      <c r="X85" s="64"/>
    </row>
    <row r="86" spans="2:24" x14ac:dyDescent="0.3">
      <c r="B86" s="13">
        <v>433</v>
      </c>
      <c r="C86" s="13">
        <v>7</v>
      </c>
      <c r="D86" s="13">
        <v>817</v>
      </c>
      <c r="E86" s="13" t="s">
        <v>4</v>
      </c>
      <c r="F86" s="13" t="s">
        <v>5</v>
      </c>
      <c r="G86" s="13" t="s">
        <v>13</v>
      </c>
      <c r="H86" s="14">
        <v>2000</v>
      </c>
      <c r="J86" s="1" t="s">
        <v>459</v>
      </c>
      <c r="X86" s="64"/>
    </row>
    <row r="87" spans="2:24" x14ac:dyDescent="0.3">
      <c r="B87" s="13">
        <v>428</v>
      </c>
      <c r="C87" s="13">
        <v>7</v>
      </c>
      <c r="D87" s="13">
        <v>842</v>
      </c>
      <c r="E87" s="13" t="s">
        <v>4</v>
      </c>
      <c r="F87" s="13" t="s">
        <v>6</v>
      </c>
      <c r="G87" s="13" t="s">
        <v>13</v>
      </c>
      <c r="H87" s="14">
        <v>2000</v>
      </c>
      <c r="X87" s="64"/>
    </row>
    <row r="88" spans="2:24" ht="18.600000000000001" x14ac:dyDescent="0.4">
      <c r="B88" s="13">
        <v>494</v>
      </c>
      <c r="C88" s="13">
        <v>7</v>
      </c>
      <c r="D88" s="13">
        <v>815</v>
      </c>
      <c r="E88" s="13" t="s">
        <v>4</v>
      </c>
      <c r="F88" s="13" t="s">
        <v>5</v>
      </c>
      <c r="G88" s="13" t="s">
        <v>13</v>
      </c>
      <c r="H88" s="14">
        <v>2000</v>
      </c>
      <c r="J88" s="120" t="s">
        <v>94</v>
      </c>
      <c r="K88" s="25">
        <f>SUMPRODUCT(K79:K81,M79:M81^2)/K82</f>
        <v>7.2224255319148938</v>
      </c>
    </row>
    <row r="89" spans="2:24" x14ac:dyDescent="0.3">
      <c r="B89" s="13">
        <v>396</v>
      </c>
      <c r="C89" s="13">
        <v>6</v>
      </c>
      <c r="D89" s="13">
        <v>784</v>
      </c>
      <c r="E89" s="13" t="s">
        <v>7</v>
      </c>
      <c r="F89" s="13" t="s">
        <v>5</v>
      </c>
      <c r="G89" s="13" t="s">
        <v>13</v>
      </c>
      <c r="H89" s="14">
        <v>2018</v>
      </c>
    </row>
    <row r="90" spans="2:24" x14ac:dyDescent="0.3">
      <c r="B90" s="13">
        <v>458</v>
      </c>
      <c r="C90" s="13">
        <v>4</v>
      </c>
      <c r="D90" s="13">
        <v>817</v>
      </c>
      <c r="E90" s="13" t="s">
        <v>4</v>
      </c>
      <c r="F90" s="13" t="s">
        <v>5</v>
      </c>
      <c r="G90" s="13" t="s">
        <v>13</v>
      </c>
      <c r="H90" s="14">
        <v>2018</v>
      </c>
      <c r="R90" s="71" t="s">
        <v>241</v>
      </c>
    </row>
    <row r="91" spans="2:24" x14ac:dyDescent="0.3">
      <c r="B91" s="13">
        <v>493</v>
      </c>
      <c r="C91" s="13">
        <v>6</v>
      </c>
      <c r="D91" s="13">
        <v>816</v>
      </c>
      <c r="E91" s="13" t="s">
        <v>4</v>
      </c>
      <c r="F91" s="13" t="s">
        <v>6</v>
      </c>
      <c r="G91" s="13" t="s">
        <v>13</v>
      </c>
      <c r="H91" s="14">
        <v>2018</v>
      </c>
    </row>
    <row r="92" spans="2:24" x14ac:dyDescent="0.3">
      <c r="B92" s="13">
        <v>475</v>
      </c>
      <c r="C92" s="13">
        <v>9</v>
      </c>
      <c r="D92" s="13">
        <v>816</v>
      </c>
      <c r="E92" s="13" t="s">
        <v>7</v>
      </c>
      <c r="F92" s="13" t="s">
        <v>5</v>
      </c>
      <c r="G92" s="13" t="s">
        <v>13</v>
      </c>
      <c r="H92" s="14">
        <v>2018</v>
      </c>
    </row>
    <row r="93" spans="2:24" x14ac:dyDescent="0.3">
      <c r="B93" s="13">
        <v>476</v>
      </c>
      <c r="C93" s="13">
        <v>10</v>
      </c>
      <c r="D93" s="13">
        <v>827</v>
      </c>
      <c r="E93" s="13" t="s">
        <v>4</v>
      </c>
      <c r="F93" s="13" t="s">
        <v>5</v>
      </c>
      <c r="G93" s="13" t="s">
        <v>13</v>
      </c>
      <c r="H93" s="14">
        <v>2018</v>
      </c>
    </row>
    <row r="94" spans="2:24" x14ac:dyDescent="0.3">
      <c r="B94" s="13">
        <v>403</v>
      </c>
      <c r="C94" s="13">
        <v>4</v>
      </c>
      <c r="D94" s="13">
        <v>806</v>
      </c>
      <c r="E94" s="13" t="s">
        <v>4</v>
      </c>
      <c r="F94" s="13" t="s">
        <v>6</v>
      </c>
      <c r="G94" s="13" t="s">
        <v>11</v>
      </c>
      <c r="H94" s="14">
        <v>2018</v>
      </c>
    </row>
    <row r="95" spans="2:24" ht="18.600000000000001" x14ac:dyDescent="0.4">
      <c r="B95" s="13">
        <v>337</v>
      </c>
      <c r="C95" s="13">
        <v>6</v>
      </c>
      <c r="D95" s="13">
        <v>819</v>
      </c>
      <c r="E95" s="13" t="s">
        <v>7</v>
      </c>
      <c r="F95" s="13" t="s">
        <v>5</v>
      </c>
      <c r="G95" s="13" t="s">
        <v>12</v>
      </c>
      <c r="H95" s="14">
        <v>2018</v>
      </c>
      <c r="J95" s="120" t="s">
        <v>95</v>
      </c>
      <c r="K95" s="26">
        <f>K85-K88</f>
        <v>0.25257446808510498</v>
      </c>
    </row>
    <row r="96" spans="2:24" x14ac:dyDescent="0.3">
      <c r="B96" s="13">
        <v>492</v>
      </c>
      <c r="C96" s="13">
        <v>10</v>
      </c>
      <c r="D96" s="13">
        <v>836</v>
      </c>
      <c r="E96" s="13" t="s">
        <v>4</v>
      </c>
      <c r="F96" s="13" t="s">
        <v>5</v>
      </c>
      <c r="G96" s="13" t="s">
        <v>12</v>
      </c>
      <c r="H96" s="14">
        <v>2018</v>
      </c>
      <c r="J96" s="218" t="s">
        <v>460</v>
      </c>
      <c r="K96" s="218"/>
    </row>
    <row r="97" spans="2:21" x14ac:dyDescent="0.3">
      <c r="B97" s="13">
        <v>426</v>
      </c>
      <c r="C97" s="13">
        <v>4</v>
      </c>
      <c r="D97" s="13">
        <v>757</v>
      </c>
      <c r="E97" s="13" t="s">
        <v>4</v>
      </c>
      <c r="F97" s="13" t="s">
        <v>5</v>
      </c>
      <c r="G97" s="13" t="s">
        <v>11</v>
      </c>
      <c r="H97" s="14">
        <v>2018</v>
      </c>
    </row>
    <row r="98" spans="2:21" x14ac:dyDescent="0.3">
      <c r="B98" s="13">
        <v>449</v>
      </c>
      <c r="C98" s="13">
        <v>4</v>
      </c>
      <c r="D98" s="13">
        <v>817</v>
      </c>
      <c r="E98" s="13" t="s">
        <v>7</v>
      </c>
      <c r="F98" s="13" t="s">
        <v>6</v>
      </c>
      <c r="G98" s="13" t="s">
        <v>11</v>
      </c>
      <c r="H98" s="14">
        <v>2018</v>
      </c>
      <c r="J98" s="183" t="s">
        <v>461</v>
      </c>
      <c r="K98" s="183"/>
    </row>
    <row r="100" spans="2:21" ht="18.600000000000001" x14ac:dyDescent="0.4">
      <c r="J100" s="120" t="s">
        <v>95</v>
      </c>
      <c r="K100" s="26">
        <f>SUMPRODUCT(K79:K81,(L79:L81-L82)^2)/K82</f>
        <v>0.25257446808510642</v>
      </c>
    </row>
    <row r="101" spans="2:21" x14ac:dyDescent="0.3">
      <c r="J101" s="138" t="s">
        <v>96</v>
      </c>
      <c r="K101" s="138"/>
    </row>
    <row r="108" spans="2:21" ht="17.399999999999999" x14ac:dyDescent="0.3">
      <c r="K108" s="120" t="s">
        <v>97</v>
      </c>
      <c r="L108" s="24">
        <f>K95/K85</f>
        <v>3.3789226499679602E-2</v>
      </c>
      <c r="M108" s="17" t="s">
        <v>464</v>
      </c>
      <c r="N108" s="17"/>
      <c r="O108" s="17"/>
      <c r="P108" s="17"/>
      <c r="Q108" s="17"/>
      <c r="R108" s="17"/>
      <c r="S108" s="17"/>
      <c r="T108" s="17"/>
      <c r="U108" s="17"/>
    </row>
    <row r="110" spans="2:21" x14ac:dyDescent="0.3">
      <c r="L110" s="34" t="s">
        <v>463</v>
      </c>
    </row>
    <row r="112" spans="2:21" x14ac:dyDescent="0.3">
      <c r="K112" s="34" t="s">
        <v>462</v>
      </c>
    </row>
    <row r="114" spans="10:16" x14ac:dyDescent="0.3">
      <c r="K114" s="120" t="s">
        <v>98</v>
      </c>
      <c r="L114" s="19">
        <f>SQRT(L108)</f>
        <v>0.18381846071512947</v>
      </c>
      <c r="M114" s="17" t="s">
        <v>466</v>
      </c>
      <c r="N114" s="17"/>
      <c r="O114" s="17"/>
      <c r="P114" s="17"/>
    </row>
    <row r="116" spans="10:16" x14ac:dyDescent="0.3">
      <c r="J116" s="34"/>
      <c r="K116" s="34" t="s">
        <v>465</v>
      </c>
      <c r="L116" s="65" t="s">
        <v>271</v>
      </c>
      <c r="M116" s="64"/>
    </row>
    <row r="117" spans="10:16" x14ac:dyDescent="0.3">
      <c r="L117" s="64" t="s">
        <v>272</v>
      </c>
      <c r="M117" s="64" t="s">
        <v>99</v>
      </c>
      <c r="O117" s="64"/>
      <c r="P117" s="64"/>
    </row>
    <row r="118" spans="10:16" x14ac:dyDescent="0.3">
      <c r="L118" s="64" t="s">
        <v>273</v>
      </c>
      <c r="M118" s="64" t="s">
        <v>100</v>
      </c>
      <c r="O118" s="64"/>
      <c r="P118" s="64"/>
    </row>
    <row r="119" spans="10:16" x14ac:dyDescent="0.3">
      <c r="L119" s="64" t="s">
        <v>274</v>
      </c>
      <c r="M119" s="64" t="s">
        <v>101</v>
      </c>
      <c r="O119" s="64"/>
      <c r="P119" s="64"/>
    </row>
    <row r="120" spans="10:16" x14ac:dyDescent="0.3">
      <c r="L120" s="64" t="s">
        <v>275</v>
      </c>
      <c r="M120" s="64" t="s">
        <v>102</v>
      </c>
      <c r="O120" s="64"/>
      <c r="P120" s="64"/>
    </row>
    <row r="121" spans="10:16" x14ac:dyDescent="0.3">
      <c r="L121" s="64" t="s">
        <v>276</v>
      </c>
      <c r="M121" s="64" t="s">
        <v>103</v>
      </c>
      <c r="O121" s="64"/>
      <c r="P121" s="64"/>
    </row>
    <row r="122" spans="10:16" x14ac:dyDescent="0.3">
      <c r="O122" s="64"/>
      <c r="P122" s="64"/>
    </row>
  </sheetData>
  <mergeCells count="16">
    <mergeCell ref="N51:V54"/>
    <mergeCell ref="J67:W67"/>
    <mergeCell ref="J101:K101"/>
    <mergeCell ref="N56:V58"/>
    <mergeCell ref="B2:K2"/>
    <mergeCell ref="B14:K14"/>
    <mergeCell ref="B16:H16"/>
    <mergeCell ref="K7:L7"/>
    <mergeCell ref="B6:C6"/>
    <mergeCell ref="J8:L8"/>
    <mergeCell ref="J6:K6"/>
    <mergeCell ref="J96:K96"/>
    <mergeCell ref="J98:K98"/>
    <mergeCell ref="J18:W19"/>
    <mergeCell ref="J21:N21"/>
    <mergeCell ref="K75:L75"/>
  </mergeCell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EB59-AC49-432A-971E-76710F40A15F}">
  <sheetPr>
    <tabColor theme="7" tint="0.59999389629810485"/>
  </sheetPr>
  <dimension ref="A1:AM195"/>
  <sheetViews>
    <sheetView tabSelected="1" zoomScaleNormal="100" workbookViewId="0">
      <selection activeCell="F134" sqref="F134"/>
    </sheetView>
  </sheetViews>
  <sheetFormatPr defaultColWidth="8.6640625" defaultRowHeight="15.6" x14ac:dyDescent="0.3"/>
  <cols>
    <col min="1" max="1" width="1.5546875" style="1" customWidth="1"/>
    <col min="2" max="2" width="16" style="5" customWidth="1"/>
    <col min="3" max="3" width="23.44140625" style="5" customWidth="1"/>
    <col min="4" max="4" width="20.109375" style="5" customWidth="1"/>
    <col min="5" max="5" width="22.88671875" style="5" customWidth="1"/>
    <col min="6" max="6" width="19.5546875" style="5" customWidth="1"/>
    <col min="7" max="7" width="8.6640625" style="5"/>
    <col min="8" max="8" width="11.5546875" style="5" bestFit="1" customWidth="1"/>
    <col min="9" max="9" width="17.109375" style="5" bestFit="1" customWidth="1"/>
    <col min="10" max="10" width="13.5546875" style="5" customWidth="1"/>
    <col min="11" max="11" width="26.88671875" style="5" customWidth="1"/>
    <col min="12" max="12" width="11.88671875" style="5" bestFit="1" customWidth="1"/>
    <col min="13" max="16384" width="8.6640625" style="5"/>
  </cols>
  <sheetData>
    <row r="1" spans="2:11" s="1" customFormat="1" ht="11.1" customHeight="1" x14ac:dyDescent="0.3"/>
    <row r="2" spans="2:11" s="1" customFormat="1" x14ac:dyDescent="0.3">
      <c r="B2" s="130" t="s">
        <v>46</v>
      </c>
      <c r="C2" s="130"/>
      <c r="D2" s="130"/>
      <c r="E2" s="130"/>
      <c r="F2" s="130"/>
      <c r="G2" s="130"/>
      <c r="H2" s="130"/>
      <c r="I2" s="130"/>
      <c r="J2" s="130"/>
      <c r="K2" s="130"/>
    </row>
    <row r="3" spans="2:11" s="1" customFormat="1" x14ac:dyDescent="0.3"/>
    <row r="4" spans="2:11" s="1" customFormat="1" x14ac:dyDescent="0.3">
      <c r="B4" s="92" t="s">
        <v>467</v>
      </c>
      <c r="C4" s="1" t="s">
        <v>468</v>
      </c>
    </row>
    <row r="5" spans="2:11" s="1" customFormat="1" x14ac:dyDescent="0.3"/>
    <row r="6" spans="2:11" s="1" customFormat="1" x14ac:dyDescent="0.3">
      <c r="B6" s="205" t="s">
        <v>469</v>
      </c>
      <c r="C6" s="1" t="s">
        <v>470</v>
      </c>
      <c r="D6" s="2" t="s">
        <v>471</v>
      </c>
      <c r="H6" s="1" t="s">
        <v>478</v>
      </c>
    </row>
    <row r="7" spans="2:11" s="1" customFormat="1" x14ac:dyDescent="0.3">
      <c r="C7" s="1" t="s">
        <v>472</v>
      </c>
      <c r="D7" s="2" t="s">
        <v>473</v>
      </c>
      <c r="E7" s="1" t="s">
        <v>477</v>
      </c>
      <c r="F7" s="205"/>
    </row>
    <row r="8" spans="2:11" s="1" customFormat="1" x14ac:dyDescent="0.3">
      <c r="C8" s="1" t="s">
        <v>474</v>
      </c>
      <c r="D8" s="2" t="s">
        <v>475</v>
      </c>
      <c r="H8" s="1" t="s">
        <v>479</v>
      </c>
    </row>
    <row r="9" spans="2:11" s="1" customFormat="1" x14ac:dyDescent="0.3">
      <c r="C9" s="2" t="s">
        <v>476</v>
      </c>
      <c r="D9" s="2"/>
    </row>
    <row r="10" spans="2:11" s="1" customFormat="1" x14ac:dyDescent="0.3"/>
    <row r="11" spans="2:11" s="1" customFormat="1" x14ac:dyDescent="0.3">
      <c r="B11" s="130" t="s">
        <v>45</v>
      </c>
      <c r="C11" s="130"/>
      <c r="D11" s="130"/>
      <c r="E11" s="130"/>
      <c r="F11" s="130"/>
      <c r="G11" s="130"/>
      <c r="H11" s="130"/>
      <c r="I11" s="130"/>
      <c r="J11" s="130"/>
      <c r="K11" s="130"/>
    </row>
    <row r="12" spans="2:11" s="64" customFormat="1" x14ac:dyDescent="0.3"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2:11" s="64" customFormat="1" x14ac:dyDescent="0.3">
      <c r="B13" s="192" t="s">
        <v>242</v>
      </c>
      <c r="C13" s="193"/>
      <c r="D13" s="193"/>
      <c r="E13" s="193"/>
      <c r="F13" s="193"/>
      <c r="G13" s="193"/>
      <c r="H13" s="193"/>
      <c r="I13" s="193"/>
      <c r="J13" s="193"/>
      <c r="K13" s="193"/>
    </row>
    <row r="14" spans="2:11" s="64" customFormat="1" x14ac:dyDescent="0.3">
      <c r="B14" s="193"/>
      <c r="C14" s="193"/>
      <c r="D14" s="193"/>
      <c r="E14" s="193"/>
      <c r="F14" s="193"/>
      <c r="G14" s="193"/>
      <c r="H14" s="193"/>
      <c r="I14" s="193"/>
      <c r="J14" s="193"/>
      <c r="K14" s="193"/>
    </row>
    <row r="15" spans="2:11" s="1" customFormat="1" x14ac:dyDescent="0.3"/>
    <row r="16" spans="2:11" s="1" customFormat="1" x14ac:dyDescent="0.3">
      <c r="C16" s="120" t="s">
        <v>480</v>
      </c>
      <c r="D16" s="120" t="s">
        <v>481</v>
      </c>
      <c r="E16" s="120" t="s">
        <v>482</v>
      </c>
      <c r="F16" s="120" t="s">
        <v>483</v>
      </c>
    </row>
    <row r="17" spans="2:39" s="1" customFormat="1" x14ac:dyDescent="0.3">
      <c r="C17" s="133">
        <v>2005</v>
      </c>
      <c r="D17" s="135"/>
      <c r="E17" s="133">
        <v>2010</v>
      </c>
      <c r="F17" s="135"/>
    </row>
    <row r="18" spans="2:39" s="1" customFormat="1" x14ac:dyDescent="0.3">
      <c r="C18" s="6" t="s">
        <v>47</v>
      </c>
      <c r="D18" s="6" t="s">
        <v>16</v>
      </c>
      <c r="E18" s="6" t="s">
        <v>47</v>
      </c>
      <c r="F18" s="6" t="s">
        <v>16</v>
      </c>
    </row>
    <row r="19" spans="2:39" s="1" customFormat="1" x14ac:dyDescent="0.3">
      <c r="B19" s="7" t="s">
        <v>52</v>
      </c>
      <c r="C19" s="8">
        <v>560</v>
      </c>
      <c r="D19" s="8">
        <v>900</v>
      </c>
      <c r="E19" s="8">
        <v>500</v>
      </c>
      <c r="F19" s="8">
        <v>1100</v>
      </c>
    </row>
    <row r="20" spans="2:39" s="1" customFormat="1" x14ac:dyDescent="0.3">
      <c r="B20" s="6" t="s">
        <v>53</v>
      </c>
      <c r="C20" s="8">
        <v>3528</v>
      </c>
      <c r="D20" s="8">
        <v>135</v>
      </c>
      <c r="E20" s="8">
        <v>3612</v>
      </c>
      <c r="F20" s="8">
        <v>145</v>
      </c>
    </row>
    <row r="21" spans="2:39" s="1" customFormat="1" x14ac:dyDescent="0.3">
      <c r="B21" s="6" t="s">
        <v>54</v>
      </c>
      <c r="C21" s="8">
        <v>565</v>
      </c>
      <c r="D21" s="8">
        <v>800</v>
      </c>
      <c r="E21" s="8">
        <v>560</v>
      </c>
      <c r="F21" s="8">
        <v>950</v>
      </c>
    </row>
    <row r="22" spans="2:39" s="1" customFormat="1" x14ac:dyDescent="0.3"/>
    <row r="23" spans="2:39" s="1" customFormat="1" ht="21.9" customHeight="1" x14ac:dyDescent="0.3">
      <c r="B23" s="2" t="s">
        <v>56</v>
      </c>
    </row>
    <row r="24" spans="2:39" s="64" customFormat="1" ht="21.9" customHeight="1" x14ac:dyDescent="0.3">
      <c r="B24" s="65"/>
    </row>
    <row r="25" spans="2:39" s="64" customFormat="1" ht="18.899999999999999" customHeight="1" x14ac:dyDescent="0.3">
      <c r="B25" s="65"/>
      <c r="C25" s="64" t="s">
        <v>484</v>
      </c>
      <c r="D25" s="64" t="s">
        <v>485</v>
      </c>
      <c r="E25" s="64" t="s">
        <v>486</v>
      </c>
    </row>
    <row r="26" spans="2:39" s="1" customFormat="1" ht="15" customHeight="1" x14ac:dyDescent="0.3"/>
    <row r="27" spans="2:39" s="1" customFormat="1" x14ac:dyDescent="0.3">
      <c r="C27" s="120" t="s">
        <v>42</v>
      </c>
      <c r="D27" s="120" t="s">
        <v>43</v>
      </c>
      <c r="E27" s="120" t="s">
        <v>44</v>
      </c>
    </row>
    <row r="28" spans="2:39" x14ac:dyDescent="0.3">
      <c r="B28" s="7" t="s">
        <v>52</v>
      </c>
      <c r="C28" s="27">
        <f>F19/D19</f>
        <v>1.2222222222222223</v>
      </c>
      <c r="D28" s="27">
        <f>E19/C19</f>
        <v>0.8928571428571429</v>
      </c>
      <c r="E28" s="27">
        <f>(E19*F19)/(C19*D19)</f>
        <v>1.0912698412698412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2:39" x14ac:dyDescent="0.3">
      <c r="B29" s="6" t="s">
        <v>53</v>
      </c>
      <c r="C29" s="27">
        <f>F20/D20</f>
        <v>1.0740740740740742</v>
      </c>
      <c r="D29" s="27">
        <f t="shared" ref="D29:D30" si="0">E20/C20</f>
        <v>1.0238095238095237</v>
      </c>
      <c r="E29" s="27">
        <f t="shared" ref="E29:E30" si="1">(E20*F20)/(C20*D20)</f>
        <v>1.0996472663139329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2:39" x14ac:dyDescent="0.3">
      <c r="B30" s="6" t="s">
        <v>54</v>
      </c>
      <c r="C30" s="27">
        <f>F21/D21</f>
        <v>1.1875</v>
      </c>
      <c r="D30" s="27">
        <f t="shared" si="0"/>
        <v>0.99115044247787609</v>
      </c>
      <c r="E30" s="27">
        <f t="shared" si="1"/>
        <v>1.1769911504424779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2:39" s="1" customFormat="1" x14ac:dyDescent="0.3"/>
    <row r="32" spans="2:39" s="1" customFormat="1" x14ac:dyDescent="0.3">
      <c r="B32" s="120" t="s">
        <v>42</v>
      </c>
      <c r="C32" s="1" t="s">
        <v>487</v>
      </c>
    </row>
    <row r="33" spans="2:5" s="1" customFormat="1" x14ac:dyDescent="0.3">
      <c r="B33" s="120" t="s">
        <v>43</v>
      </c>
      <c r="C33" s="1" t="s">
        <v>488</v>
      </c>
    </row>
    <row r="34" spans="2:5" s="1" customFormat="1" x14ac:dyDescent="0.3">
      <c r="B34" s="120" t="s">
        <v>44</v>
      </c>
      <c r="C34" s="1" t="s">
        <v>489</v>
      </c>
    </row>
    <row r="35" spans="2:5" s="1" customFormat="1" x14ac:dyDescent="0.3"/>
    <row r="36" spans="2:5" s="1" customFormat="1" x14ac:dyDescent="0.3">
      <c r="B36" s="125" t="s">
        <v>490</v>
      </c>
      <c r="D36" s="1" t="s">
        <v>491</v>
      </c>
    </row>
    <row r="37" spans="2:5" s="1" customFormat="1" x14ac:dyDescent="0.3"/>
    <row r="38" spans="2:5" s="1" customFormat="1" ht="18" x14ac:dyDescent="0.4">
      <c r="B38" s="120" t="s">
        <v>48</v>
      </c>
      <c r="C38" s="28">
        <f>SUMPRODUCT(C19:C21,D19:D21)</f>
        <v>1432280</v>
      </c>
      <c r="D38" s="1" t="s">
        <v>55</v>
      </c>
      <c r="E38" s="1" t="s">
        <v>492</v>
      </c>
    </row>
    <row r="39" spans="2:5" s="1" customFormat="1" ht="15.9" customHeight="1" x14ac:dyDescent="0.3"/>
    <row r="40" spans="2:5" s="1" customFormat="1" ht="18" x14ac:dyDescent="0.4">
      <c r="B40" s="120" t="s">
        <v>49</v>
      </c>
      <c r="C40" s="28">
        <f>SUMPRODUCT(E19:E21,F19:F21)</f>
        <v>1605740</v>
      </c>
      <c r="D40" s="1" t="s">
        <v>55</v>
      </c>
      <c r="E40" s="64" t="s">
        <v>493</v>
      </c>
    </row>
    <row r="41" spans="2:5" s="1" customFormat="1" x14ac:dyDescent="0.3"/>
    <row r="42" spans="2:5" s="1" customFormat="1" ht="18" x14ac:dyDescent="0.4">
      <c r="B42" s="120" t="s">
        <v>50</v>
      </c>
      <c r="C42" s="28">
        <f>SUMPRODUCT(C19:C21,F19:F21)</f>
        <v>1664310</v>
      </c>
      <c r="D42" s="1" t="s">
        <v>55</v>
      </c>
      <c r="E42" s="64" t="s">
        <v>494</v>
      </c>
    </row>
    <row r="43" spans="2:5" s="1" customFormat="1" x14ac:dyDescent="0.3">
      <c r="B43" s="4"/>
    </row>
    <row r="44" spans="2:5" s="1" customFormat="1" ht="18" x14ac:dyDescent="0.4">
      <c r="B44" s="120" t="s">
        <v>51</v>
      </c>
      <c r="C44" s="28">
        <f>SUMPRODUCT(E19:E21,D19:D21)</f>
        <v>1385620</v>
      </c>
      <c r="D44" s="1" t="s">
        <v>55</v>
      </c>
      <c r="E44" s="64" t="s">
        <v>495</v>
      </c>
    </row>
    <row r="45" spans="2:5" s="1" customFormat="1" x14ac:dyDescent="0.3"/>
    <row r="46" spans="2:5" s="1" customFormat="1" x14ac:dyDescent="0.3"/>
    <row r="47" spans="2:5" s="1" customFormat="1" x14ac:dyDescent="0.3">
      <c r="B47" s="120" t="s">
        <v>57</v>
      </c>
      <c r="C47" s="29">
        <f>C40/C38</f>
        <v>1.1211076046583071</v>
      </c>
      <c r="D47" s="1" t="s">
        <v>496</v>
      </c>
    </row>
    <row r="48" spans="2:5" s="1" customFormat="1" x14ac:dyDescent="0.3"/>
    <row r="49" spans="2:11" s="1" customFormat="1" x14ac:dyDescent="0.3"/>
    <row r="50" spans="2:11" s="1" customFormat="1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2:11" s="1" customFormat="1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2:11" s="1" customFormat="1" x14ac:dyDescent="0.3">
      <c r="C52" s="4"/>
    </row>
    <row r="53" spans="2:11" s="1" customFormat="1" x14ac:dyDescent="0.3">
      <c r="B53" s="34" t="s">
        <v>497</v>
      </c>
    </row>
    <row r="54" spans="2:11" s="1" customFormat="1" x14ac:dyDescent="0.3"/>
    <row r="55" spans="2:11" s="1" customFormat="1" x14ac:dyDescent="0.3">
      <c r="B55" s="34" t="s">
        <v>498</v>
      </c>
      <c r="C55" s="4"/>
      <c r="D55" s="4"/>
      <c r="E55" s="3"/>
      <c r="F55" s="71" t="s">
        <v>499</v>
      </c>
    </row>
    <row r="56" spans="2:11" s="1" customFormat="1" x14ac:dyDescent="0.3"/>
    <row r="57" spans="2:11" s="1" customFormat="1" ht="18.600000000000001" x14ac:dyDescent="0.4">
      <c r="B57" s="120" t="s">
        <v>59</v>
      </c>
      <c r="C57" s="29">
        <f>C44/C38</f>
        <v>0.96742257100566931</v>
      </c>
      <c r="D57" s="1" t="s">
        <v>500</v>
      </c>
    </row>
    <row r="58" spans="2:11" s="1" customFormat="1" x14ac:dyDescent="0.3">
      <c r="B58" s="64" t="s">
        <v>501</v>
      </c>
      <c r="C58" s="4"/>
    </row>
    <row r="59" spans="2:11" s="1" customFormat="1" x14ac:dyDescent="0.3">
      <c r="C59" s="4"/>
    </row>
    <row r="60" spans="2:11" s="1" customFormat="1" x14ac:dyDescent="0.3">
      <c r="C60" s="4"/>
    </row>
    <row r="61" spans="2:11" s="1" customFormat="1" x14ac:dyDescent="0.3">
      <c r="C61" s="4"/>
    </row>
    <row r="62" spans="2:11" s="1" customFormat="1" x14ac:dyDescent="0.3">
      <c r="C62" s="4"/>
    </row>
    <row r="63" spans="2:11" s="1" customFormat="1" ht="18.600000000000001" x14ac:dyDescent="0.4">
      <c r="B63" s="120" t="s">
        <v>60</v>
      </c>
      <c r="C63" s="29">
        <f>C40/C44</f>
        <v>1.1588602935869863</v>
      </c>
      <c r="D63" s="1" t="s">
        <v>503</v>
      </c>
    </row>
    <row r="64" spans="2:11" s="1" customFormat="1" x14ac:dyDescent="0.3">
      <c r="B64" s="1" t="s">
        <v>61</v>
      </c>
      <c r="C64" s="4"/>
    </row>
    <row r="65" spans="2:5" s="1" customFormat="1" x14ac:dyDescent="0.3">
      <c r="C65" s="4"/>
    </row>
    <row r="66" spans="2:5" s="1" customFormat="1" x14ac:dyDescent="0.3">
      <c r="C66" s="3" t="s">
        <v>58</v>
      </c>
      <c r="D66" s="2" t="s">
        <v>502</v>
      </c>
      <c r="E66" s="61">
        <f>C47/C57</f>
        <v>1.1588602935869863</v>
      </c>
    </row>
    <row r="67" spans="2:5" s="1" customFormat="1" x14ac:dyDescent="0.3"/>
    <row r="68" spans="2:5" s="1" customFormat="1" x14ac:dyDescent="0.3"/>
    <row r="69" spans="2:5" s="1" customFormat="1" x14ac:dyDescent="0.3">
      <c r="B69" s="132" t="s">
        <v>80</v>
      </c>
      <c r="C69" s="132"/>
    </row>
    <row r="70" spans="2:5" s="1" customFormat="1" x14ac:dyDescent="0.3"/>
    <row r="71" spans="2:5" s="1" customFormat="1" ht="18.600000000000001" x14ac:dyDescent="0.4">
      <c r="B71" s="120" t="s">
        <v>62</v>
      </c>
      <c r="C71" s="29">
        <f>C40/C42</f>
        <v>0.96480823884973355</v>
      </c>
      <c r="D71" s="1" t="s">
        <v>66</v>
      </c>
    </row>
    <row r="72" spans="2:5" s="1" customFormat="1" x14ac:dyDescent="0.3">
      <c r="B72" s="1" t="s">
        <v>64</v>
      </c>
      <c r="C72" s="4"/>
    </row>
    <row r="73" spans="2:5" s="1" customFormat="1" x14ac:dyDescent="0.3">
      <c r="C73" s="4"/>
    </row>
    <row r="74" spans="2:5" s="1" customFormat="1" x14ac:dyDescent="0.3">
      <c r="C74" s="4"/>
    </row>
    <row r="75" spans="2:5" s="1" customFormat="1" x14ac:dyDescent="0.3">
      <c r="C75" s="4"/>
    </row>
    <row r="76" spans="2:5" s="1" customFormat="1" x14ac:dyDescent="0.3">
      <c r="C76" s="4"/>
    </row>
    <row r="77" spans="2:5" s="1" customFormat="1" ht="18.600000000000001" x14ac:dyDescent="0.4">
      <c r="B77" s="120" t="s">
        <v>63</v>
      </c>
      <c r="C77" s="29">
        <f>C47/C71</f>
        <v>1.1620004468400034</v>
      </c>
      <c r="D77" s="1" t="s">
        <v>67</v>
      </c>
    </row>
    <row r="78" spans="2:5" s="1" customFormat="1" x14ac:dyDescent="0.3">
      <c r="B78" s="1" t="s">
        <v>65</v>
      </c>
      <c r="C78" s="4"/>
    </row>
    <row r="79" spans="2:5" s="1" customFormat="1" x14ac:dyDescent="0.3">
      <c r="C79" s="4"/>
    </row>
    <row r="80" spans="2:5" s="1" customFormat="1" x14ac:dyDescent="0.3">
      <c r="C80" s="3" t="s">
        <v>58</v>
      </c>
      <c r="D80" s="2" t="s">
        <v>73</v>
      </c>
      <c r="E80" s="63">
        <f>C47/C71</f>
        <v>1.1620004468400034</v>
      </c>
    </row>
    <row r="81" spans="2:5" s="1" customFormat="1" ht="21.6" customHeight="1" x14ac:dyDescent="0.3">
      <c r="C81" s="4"/>
    </row>
    <row r="82" spans="2:5" s="64" customFormat="1" x14ac:dyDescent="0.3">
      <c r="B82" s="205" t="s">
        <v>243</v>
      </c>
      <c r="C82" s="94"/>
    </row>
    <row r="83" spans="2:5" s="1" customFormat="1" x14ac:dyDescent="0.3">
      <c r="C83" s="4"/>
    </row>
    <row r="84" spans="2:5" s="1" customFormat="1" x14ac:dyDescent="0.3">
      <c r="C84" s="120" t="s">
        <v>69</v>
      </c>
      <c r="D84" s="120" t="s">
        <v>70</v>
      </c>
      <c r="E84" s="120" t="s">
        <v>71</v>
      </c>
    </row>
    <row r="85" spans="2:5" s="1" customFormat="1" x14ac:dyDescent="0.3">
      <c r="B85" s="7" t="s">
        <v>52</v>
      </c>
      <c r="C85" s="9">
        <v>1.2222222222222223</v>
      </c>
      <c r="D85" s="9">
        <v>0.8928571428571429</v>
      </c>
      <c r="E85" s="9">
        <v>1.0912698412698412</v>
      </c>
    </row>
    <row r="86" spans="2:5" s="1" customFormat="1" x14ac:dyDescent="0.3">
      <c r="B86" s="6" t="s">
        <v>53</v>
      </c>
      <c r="C86" s="9">
        <v>1.0740740740740742</v>
      </c>
      <c r="D86" s="9">
        <v>1.0238095238095237</v>
      </c>
      <c r="E86" s="9">
        <v>1.0996472663139329</v>
      </c>
    </row>
    <row r="87" spans="2:5" s="1" customFormat="1" x14ac:dyDescent="0.3">
      <c r="B87" s="6" t="s">
        <v>54</v>
      </c>
      <c r="C87" s="9">
        <v>1.1875</v>
      </c>
      <c r="D87" s="9">
        <v>0.99115044247787609</v>
      </c>
      <c r="E87" s="9">
        <v>1.1769911504424779</v>
      </c>
    </row>
    <row r="88" spans="2:5" s="1" customFormat="1" x14ac:dyDescent="0.3">
      <c r="B88" s="11" t="s">
        <v>68</v>
      </c>
      <c r="C88" s="12">
        <f>C63</f>
        <v>1.1588602935869863</v>
      </c>
      <c r="D88" s="12">
        <f>C57</f>
        <v>0.96742257100566931</v>
      </c>
      <c r="E88" s="12">
        <f>C47</f>
        <v>1.1211076046583071</v>
      </c>
    </row>
    <row r="89" spans="2:5" s="1" customFormat="1" x14ac:dyDescent="0.3">
      <c r="C89" s="4"/>
    </row>
    <row r="90" spans="2:5" s="1" customFormat="1" x14ac:dyDescent="0.3">
      <c r="C90" s="1" t="s">
        <v>504</v>
      </c>
      <c r="D90" s="1" t="s">
        <v>505</v>
      </c>
      <c r="E90" s="1" t="s">
        <v>506</v>
      </c>
    </row>
    <row r="91" spans="2:5" s="1" customFormat="1" x14ac:dyDescent="0.3">
      <c r="C91" s="4"/>
    </row>
    <row r="92" spans="2:5" s="1" customFormat="1" x14ac:dyDescent="0.3">
      <c r="C92" s="4"/>
    </row>
    <row r="93" spans="2:5" s="1" customFormat="1" x14ac:dyDescent="0.3">
      <c r="C93" s="4"/>
    </row>
    <row r="94" spans="2:5" s="1" customFormat="1" x14ac:dyDescent="0.3">
      <c r="C94" s="4"/>
    </row>
    <row r="95" spans="2:5" s="1" customFormat="1" x14ac:dyDescent="0.3">
      <c r="C95" s="4"/>
    </row>
    <row r="96" spans="2:5" s="1" customFormat="1" x14ac:dyDescent="0.3">
      <c r="C96" s="4"/>
    </row>
    <row r="97" spans="2:11" s="1" customFormat="1" x14ac:dyDescent="0.3">
      <c r="C97" s="4"/>
    </row>
    <row r="98" spans="2:11" s="1" customFormat="1" x14ac:dyDescent="0.3">
      <c r="C98" s="4"/>
    </row>
    <row r="99" spans="2:11" s="1" customFormat="1" x14ac:dyDescent="0.3">
      <c r="C99" s="4"/>
    </row>
    <row r="100" spans="2:11" s="1" customFormat="1" x14ac:dyDescent="0.3">
      <c r="C100" s="4"/>
    </row>
    <row r="101" spans="2:11" s="1" customFormat="1" x14ac:dyDescent="0.3">
      <c r="C101" s="4"/>
    </row>
    <row r="102" spans="2:11" s="1" customFormat="1" x14ac:dyDescent="0.3">
      <c r="C102" s="4"/>
    </row>
    <row r="103" spans="2:11" s="1" customFormat="1" x14ac:dyDescent="0.3"/>
    <row r="104" spans="2:11" s="1" customFormat="1" x14ac:dyDescent="0.3"/>
    <row r="105" spans="2:11" s="1" customFormat="1" x14ac:dyDescent="0.3"/>
    <row r="106" spans="2:11" s="1" customFormat="1" x14ac:dyDescent="0.3">
      <c r="B106" s="139" t="s">
        <v>507</v>
      </c>
      <c r="C106" s="134"/>
      <c r="D106" s="134"/>
      <c r="E106" s="134"/>
      <c r="F106" s="134"/>
      <c r="G106" s="134"/>
      <c r="H106" s="134"/>
      <c r="I106" s="134"/>
      <c r="J106" s="134"/>
      <c r="K106" s="135"/>
    </row>
    <row r="107" spans="2:11" s="64" customFormat="1" x14ac:dyDescent="0.3"/>
    <row r="108" spans="2:11" s="64" customFormat="1" ht="18" x14ac:dyDescent="0.4">
      <c r="B108" s="120" t="s">
        <v>48</v>
      </c>
      <c r="C108" s="28">
        <f>C38</f>
        <v>1432280</v>
      </c>
      <c r="D108" s="64" t="s">
        <v>55</v>
      </c>
    </row>
    <row r="109" spans="2:11" s="64" customFormat="1" x14ac:dyDescent="0.3"/>
    <row r="110" spans="2:11" s="64" customFormat="1" ht="18" x14ac:dyDescent="0.4">
      <c r="B110" s="120" t="s">
        <v>49</v>
      </c>
      <c r="C110" s="28">
        <f>C40</f>
        <v>1605740</v>
      </c>
      <c r="D110" s="64" t="s">
        <v>55</v>
      </c>
    </row>
    <row r="111" spans="2:11" s="64" customFormat="1" x14ac:dyDescent="0.3"/>
    <row r="112" spans="2:11" s="64" customFormat="1" ht="18" x14ac:dyDescent="0.4">
      <c r="B112" s="120" t="s">
        <v>50</v>
      </c>
      <c r="C112" s="28">
        <f>C42</f>
        <v>1664310</v>
      </c>
      <c r="D112" s="64" t="s">
        <v>55</v>
      </c>
    </row>
    <row r="113" spans="2:11" s="64" customFormat="1" x14ac:dyDescent="0.3">
      <c r="B113" s="94"/>
    </row>
    <row r="114" spans="2:11" s="64" customFormat="1" ht="18" x14ac:dyDescent="0.4">
      <c r="B114" s="120" t="s">
        <v>51</v>
      </c>
      <c r="C114" s="28">
        <f>C44</f>
        <v>1385620</v>
      </c>
      <c r="D114" s="64" t="s">
        <v>55</v>
      </c>
    </row>
    <row r="115" spans="2:11" s="1" customFormat="1" x14ac:dyDescent="0.3"/>
    <row r="116" spans="2:11" s="1" customFormat="1" x14ac:dyDescent="0.3">
      <c r="B116" s="31" t="s">
        <v>508</v>
      </c>
    </row>
    <row r="117" spans="2:11" s="1" customFormat="1" x14ac:dyDescent="0.3"/>
    <row r="118" spans="2:11" s="1" customFormat="1" x14ac:dyDescent="0.3">
      <c r="B118" s="120" t="s">
        <v>15</v>
      </c>
      <c r="C118" s="30">
        <f>C110-C108</f>
        <v>173460</v>
      </c>
      <c r="D118" s="1" t="s">
        <v>55</v>
      </c>
      <c r="E118" s="31" t="s">
        <v>509</v>
      </c>
    </row>
    <row r="119" spans="2:11" s="1" customFormat="1" x14ac:dyDescent="0.3"/>
    <row r="120" spans="2:11" s="1" customFormat="1" x14ac:dyDescent="0.3"/>
    <row r="121" spans="2:11" s="1" customFormat="1" x14ac:dyDescent="0.3"/>
    <row r="122" spans="2:11" s="1" customFormat="1" x14ac:dyDescent="0.3">
      <c r="B122" s="34" t="s">
        <v>510</v>
      </c>
      <c r="C122" s="4"/>
      <c r="D122" s="4"/>
      <c r="E122" s="3"/>
      <c r="F122" s="71" t="s">
        <v>244</v>
      </c>
    </row>
    <row r="123" spans="2:11" s="1" customFormat="1" x14ac:dyDescent="0.3"/>
    <row r="124" spans="2:11" s="1" customFormat="1" ht="18.600000000000001" customHeight="1" x14ac:dyDescent="0.4">
      <c r="B124" s="120" t="s">
        <v>72</v>
      </c>
      <c r="C124" s="30">
        <f>C114-C108</f>
        <v>-46660</v>
      </c>
      <c r="D124" s="1" t="s">
        <v>55</v>
      </c>
      <c r="E124" s="219" t="s">
        <v>511</v>
      </c>
      <c r="F124" s="122"/>
      <c r="G124" s="122"/>
      <c r="H124" s="122"/>
      <c r="I124" s="122"/>
      <c r="J124" s="122"/>
      <c r="K124" s="122"/>
    </row>
    <row r="125" spans="2:11" s="1" customFormat="1" x14ac:dyDescent="0.3">
      <c r="C125" s="4"/>
      <c r="E125" s="121"/>
      <c r="F125" s="121"/>
      <c r="G125" s="121"/>
      <c r="H125" s="121"/>
      <c r="I125" s="121"/>
      <c r="J125" s="121"/>
      <c r="K125" s="121"/>
    </row>
    <row r="126" spans="2:11" s="1" customFormat="1" x14ac:dyDescent="0.3">
      <c r="C126" s="4"/>
    </row>
    <row r="127" spans="2:11" s="1" customFormat="1" x14ac:dyDescent="0.3">
      <c r="C127" s="4"/>
    </row>
    <row r="128" spans="2:11" s="1" customFormat="1" x14ac:dyDescent="0.3">
      <c r="C128" s="4"/>
    </row>
    <row r="129" spans="2:11" s="1" customFormat="1" x14ac:dyDescent="0.3">
      <c r="C129" s="4"/>
    </row>
    <row r="130" spans="2:11" s="1" customFormat="1" ht="18.600000000000001" x14ac:dyDescent="0.4">
      <c r="B130" s="120" t="s">
        <v>74</v>
      </c>
      <c r="C130" s="30">
        <f>C110-C114</f>
        <v>220120</v>
      </c>
      <c r="D130" s="1" t="s">
        <v>55</v>
      </c>
      <c r="E130" s="34" t="s">
        <v>512</v>
      </c>
    </row>
    <row r="131" spans="2:11" s="1" customFormat="1" x14ac:dyDescent="0.3">
      <c r="C131" s="4"/>
    </row>
    <row r="132" spans="2:11" s="1" customFormat="1" x14ac:dyDescent="0.3">
      <c r="C132" s="4"/>
    </row>
    <row r="133" spans="2:11" s="1" customFormat="1" x14ac:dyDescent="0.3">
      <c r="C133" s="4"/>
      <c r="D133" s="3" t="s">
        <v>58</v>
      </c>
      <c r="E133" s="2" t="s">
        <v>75</v>
      </c>
      <c r="F133" s="127">
        <f>C118-C124</f>
        <v>220120</v>
      </c>
    </row>
    <row r="134" spans="2:11" s="1" customFormat="1" x14ac:dyDescent="0.3"/>
    <row r="135" spans="2:11" s="1" customFormat="1" x14ac:dyDescent="0.3"/>
    <row r="136" spans="2:11" s="1" customFormat="1" x14ac:dyDescent="0.3">
      <c r="B136" s="132" t="s">
        <v>80</v>
      </c>
      <c r="C136" s="132"/>
    </row>
    <row r="137" spans="2:11" s="1" customFormat="1" x14ac:dyDescent="0.3"/>
    <row r="138" spans="2:11" s="1" customFormat="1" ht="18.600000000000001" customHeight="1" x14ac:dyDescent="0.4">
      <c r="B138" s="120" t="s">
        <v>76</v>
      </c>
      <c r="C138" s="30">
        <f>C110-C112</f>
        <v>-58570</v>
      </c>
      <c r="D138" s="1" t="s">
        <v>55</v>
      </c>
      <c r="E138" s="23" t="s">
        <v>245</v>
      </c>
      <c r="F138" s="23"/>
      <c r="G138" s="23"/>
      <c r="H138" s="23"/>
      <c r="I138" s="23"/>
      <c r="J138" s="23"/>
      <c r="K138" s="23"/>
    </row>
    <row r="139" spans="2:11" s="1" customFormat="1" x14ac:dyDescent="0.3">
      <c r="B139" s="1" t="s">
        <v>77</v>
      </c>
      <c r="C139" s="4"/>
      <c r="E139" s="85"/>
      <c r="F139" s="85"/>
      <c r="G139" s="85"/>
      <c r="H139" s="85"/>
      <c r="I139" s="85"/>
      <c r="J139" s="85"/>
      <c r="K139" s="85"/>
    </row>
    <row r="140" spans="2:11" s="1" customFormat="1" x14ac:dyDescent="0.3">
      <c r="C140" s="4"/>
    </row>
    <row r="141" spans="2:11" s="1" customFormat="1" x14ac:dyDescent="0.3">
      <c r="C141" s="4"/>
    </row>
    <row r="142" spans="2:11" s="1" customFormat="1" x14ac:dyDescent="0.3">
      <c r="C142" s="4"/>
    </row>
    <row r="143" spans="2:11" s="1" customFormat="1" x14ac:dyDescent="0.3">
      <c r="C143" s="4"/>
    </row>
    <row r="144" spans="2:11" s="1" customFormat="1" ht="18.600000000000001" x14ac:dyDescent="0.4">
      <c r="B144" s="120" t="s">
        <v>79</v>
      </c>
      <c r="C144" s="30">
        <f>C112-C108</f>
        <v>232030</v>
      </c>
      <c r="D144" s="1" t="s">
        <v>55</v>
      </c>
      <c r="E144" s="1" t="s">
        <v>246</v>
      </c>
    </row>
    <row r="145" spans="2:6" s="1" customFormat="1" x14ac:dyDescent="0.3">
      <c r="B145" s="1" t="s">
        <v>78</v>
      </c>
      <c r="C145" s="4"/>
    </row>
    <row r="146" spans="2:6" s="1" customFormat="1" x14ac:dyDescent="0.3">
      <c r="C146" s="4"/>
    </row>
    <row r="147" spans="2:6" s="1" customFormat="1" x14ac:dyDescent="0.3">
      <c r="C147" s="4"/>
      <c r="D147" s="3" t="s">
        <v>58</v>
      </c>
      <c r="E147" s="2" t="s">
        <v>81</v>
      </c>
      <c r="F147" s="127">
        <f>C118-C138</f>
        <v>232030</v>
      </c>
    </row>
    <row r="148" spans="2:6" s="1" customFormat="1" x14ac:dyDescent="0.3">
      <c r="C148" s="4"/>
    </row>
    <row r="149" spans="2:6" s="1" customFormat="1" x14ac:dyDescent="0.3"/>
    <row r="150" spans="2:6" s="1" customFormat="1" x14ac:dyDescent="0.3"/>
    <row r="151" spans="2:6" s="1" customFormat="1" x14ac:dyDescent="0.3"/>
    <row r="152" spans="2:6" s="1" customFormat="1" x14ac:dyDescent="0.3"/>
    <row r="153" spans="2:6" s="1" customFormat="1" x14ac:dyDescent="0.3"/>
    <row r="154" spans="2:6" s="1" customFormat="1" x14ac:dyDescent="0.3"/>
    <row r="155" spans="2:6" s="1" customFormat="1" x14ac:dyDescent="0.3"/>
    <row r="156" spans="2:6" s="1" customFormat="1" x14ac:dyDescent="0.3"/>
    <row r="157" spans="2:6" s="1" customFormat="1" x14ac:dyDescent="0.3"/>
    <row r="158" spans="2:6" s="1" customFormat="1" x14ac:dyDescent="0.3"/>
    <row r="159" spans="2:6" s="1" customFormat="1" x14ac:dyDescent="0.3"/>
    <row r="160" spans="2:6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</sheetData>
  <mergeCells count="8">
    <mergeCell ref="B106:K106"/>
    <mergeCell ref="B136:C136"/>
    <mergeCell ref="B13:K14"/>
    <mergeCell ref="B2:K2"/>
    <mergeCell ref="B11:K11"/>
    <mergeCell ref="B69:C69"/>
    <mergeCell ref="C17:D17"/>
    <mergeCell ref="E17:F1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51B10-2E4D-4CE6-96CA-854FC056FA25}">
  <sheetPr>
    <tabColor theme="0" tint="-0.14999847407452621"/>
  </sheetPr>
  <dimension ref="B1:S51"/>
  <sheetViews>
    <sheetView zoomScale="120" zoomScaleNormal="120" workbookViewId="0">
      <selection activeCell="L16" sqref="L16"/>
    </sheetView>
  </sheetViews>
  <sheetFormatPr defaultColWidth="8.88671875" defaultRowHeight="14.4" x14ac:dyDescent="0.3"/>
  <cols>
    <col min="1" max="16384" width="8.88671875" style="60"/>
  </cols>
  <sheetData>
    <row r="1" spans="2:19" ht="3.6" customHeight="1" x14ac:dyDescent="0.3"/>
    <row r="2" spans="2:19" x14ac:dyDescent="0.3">
      <c r="B2" s="60" t="s">
        <v>260</v>
      </c>
    </row>
    <row r="3" spans="2:19" ht="10.5" customHeight="1" x14ac:dyDescent="0.3"/>
    <row r="4" spans="2:19" x14ac:dyDescent="0.3">
      <c r="B4" s="123" t="s">
        <v>262</v>
      </c>
    </row>
    <row r="5" spans="2:19" x14ac:dyDescent="0.3">
      <c r="B5" s="124" t="s">
        <v>247</v>
      </c>
    </row>
    <row r="6" spans="2:19" x14ac:dyDescent="0.3">
      <c r="B6" s="60" t="s">
        <v>266</v>
      </c>
    </row>
    <row r="7" spans="2:19" x14ac:dyDescent="0.3">
      <c r="B7" s="60" t="s">
        <v>248</v>
      </c>
    </row>
    <row r="8" spans="2:19" x14ac:dyDescent="0.3">
      <c r="B8" s="60" t="s">
        <v>249</v>
      </c>
    </row>
    <row r="9" spans="2:19" ht="6" customHeight="1" x14ac:dyDescent="0.3"/>
    <row r="10" spans="2:19" x14ac:dyDescent="0.3">
      <c r="B10" s="123" t="s">
        <v>263</v>
      </c>
    </row>
    <row r="11" spans="2:19" x14ac:dyDescent="0.3">
      <c r="B11" s="124" t="s">
        <v>250</v>
      </c>
      <c r="O11" s="60" t="s">
        <v>251</v>
      </c>
    </row>
    <row r="12" spans="2:19" x14ac:dyDescent="0.3">
      <c r="B12" s="60" t="s">
        <v>267</v>
      </c>
      <c r="O12" s="124" t="s">
        <v>252</v>
      </c>
      <c r="R12" s="60" t="s">
        <v>253</v>
      </c>
      <c r="S12" s="60" t="s">
        <v>264</v>
      </c>
    </row>
    <row r="13" spans="2:19" x14ac:dyDescent="0.3">
      <c r="B13" s="60" t="s">
        <v>254</v>
      </c>
      <c r="O13" s="124"/>
    </row>
    <row r="14" spans="2:19" x14ac:dyDescent="0.3">
      <c r="B14" s="60" t="s">
        <v>255</v>
      </c>
      <c r="O14" s="124" t="s">
        <v>513</v>
      </c>
    </row>
    <row r="15" spans="2:19" x14ac:dyDescent="0.3">
      <c r="B15" s="60" t="s">
        <v>249</v>
      </c>
      <c r="O15" s="124"/>
    </row>
    <row r="17" spans="2:8" x14ac:dyDescent="0.3">
      <c r="B17" s="123" t="s">
        <v>261</v>
      </c>
    </row>
    <row r="18" spans="2:8" x14ac:dyDescent="0.3">
      <c r="B18" s="60" t="s">
        <v>265</v>
      </c>
    </row>
    <row r="20" spans="2:8" x14ac:dyDescent="0.3">
      <c r="B20" s="60" t="s">
        <v>256</v>
      </c>
      <c r="C20" s="109" t="s">
        <v>257</v>
      </c>
      <c r="E20" s="60" t="s">
        <v>258</v>
      </c>
      <c r="H20" s="60" t="s">
        <v>259</v>
      </c>
    </row>
    <row r="22" spans="2:8" x14ac:dyDescent="0.3">
      <c r="B22" s="114">
        <f ca="1">RANDBETWEEN(50,100)</f>
        <v>84</v>
      </c>
      <c r="D22" s="60">
        <v>97</v>
      </c>
    </row>
    <row r="23" spans="2:8" x14ac:dyDescent="0.3">
      <c r="B23" s="114">
        <f t="shared" ref="B23:B51" ca="1" si="0">RANDBETWEEN(50,100)</f>
        <v>82</v>
      </c>
      <c r="D23" s="60">
        <v>64</v>
      </c>
    </row>
    <row r="24" spans="2:8" x14ac:dyDescent="0.3">
      <c r="B24" s="114">
        <f t="shared" ca="1" si="0"/>
        <v>95</v>
      </c>
      <c r="D24" s="60">
        <v>87</v>
      </c>
    </row>
    <row r="25" spans="2:8" x14ac:dyDescent="0.3">
      <c r="B25" s="114">
        <f t="shared" ca="1" si="0"/>
        <v>56</v>
      </c>
      <c r="D25" s="60">
        <v>57</v>
      </c>
    </row>
    <row r="26" spans="2:8" x14ac:dyDescent="0.3">
      <c r="B26" s="114">
        <f t="shared" ca="1" si="0"/>
        <v>52</v>
      </c>
      <c r="D26" s="60">
        <v>75</v>
      </c>
    </row>
    <row r="27" spans="2:8" x14ac:dyDescent="0.3">
      <c r="B27" s="114">
        <f t="shared" ca="1" si="0"/>
        <v>54</v>
      </c>
      <c r="D27" s="60">
        <v>59</v>
      </c>
    </row>
    <row r="28" spans="2:8" x14ac:dyDescent="0.3">
      <c r="B28" s="114">
        <f t="shared" ca="1" si="0"/>
        <v>61</v>
      </c>
      <c r="D28" s="60">
        <v>94</v>
      </c>
    </row>
    <row r="29" spans="2:8" x14ac:dyDescent="0.3">
      <c r="B29" s="114">
        <f t="shared" ca="1" si="0"/>
        <v>75</v>
      </c>
      <c r="D29" s="60">
        <v>93</v>
      </c>
    </row>
    <row r="30" spans="2:8" x14ac:dyDescent="0.3">
      <c r="B30" s="114">
        <f t="shared" ca="1" si="0"/>
        <v>61</v>
      </c>
      <c r="D30" s="60">
        <v>95</v>
      </c>
    </row>
    <row r="31" spans="2:8" x14ac:dyDescent="0.3">
      <c r="B31" s="114">
        <f t="shared" ca="1" si="0"/>
        <v>60</v>
      </c>
      <c r="D31" s="60">
        <v>50</v>
      </c>
    </row>
    <row r="32" spans="2:8" x14ac:dyDescent="0.3">
      <c r="B32" s="114">
        <f t="shared" ca="1" si="0"/>
        <v>68</v>
      </c>
      <c r="D32" s="60">
        <v>85</v>
      </c>
    </row>
    <row r="33" spans="2:4" x14ac:dyDescent="0.3">
      <c r="B33" s="114">
        <f t="shared" ca="1" si="0"/>
        <v>100</v>
      </c>
      <c r="D33" s="60">
        <v>58</v>
      </c>
    </row>
    <row r="34" spans="2:4" x14ac:dyDescent="0.3">
      <c r="B34" s="114">
        <f t="shared" ca="1" si="0"/>
        <v>95</v>
      </c>
      <c r="D34" s="60">
        <v>54</v>
      </c>
    </row>
    <row r="35" spans="2:4" x14ac:dyDescent="0.3">
      <c r="B35" s="114">
        <f t="shared" ca="1" si="0"/>
        <v>61</v>
      </c>
      <c r="D35" s="60">
        <v>77</v>
      </c>
    </row>
    <row r="36" spans="2:4" x14ac:dyDescent="0.3">
      <c r="B36" s="114">
        <f t="shared" ca="1" si="0"/>
        <v>62</v>
      </c>
      <c r="D36" s="60">
        <v>85</v>
      </c>
    </row>
    <row r="37" spans="2:4" x14ac:dyDescent="0.3">
      <c r="B37" s="114">
        <f t="shared" ca="1" si="0"/>
        <v>56</v>
      </c>
      <c r="D37" s="60">
        <v>65</v>
      </c>
    </row>
    <row r="38" spans="2:4" x14ac:dyDescent="0.3">
      <c r="B38" s="114">
        <f t="shared" ca="1" si="0"/>
        <v>89</v>
      </c>
      <c r="D38" s="60">
        <v>89</v>
      </c>
    </row>
    <row r="39" spans="2:4" x14ac:dyDescent="0.3">
      <c r="B39" s="114">
        <f t="shared" ca="1" si="0"/>
        <v>91</v>
      </c>
      <c r="D39" s="60">
        <v>83</v>
      </c>
    </row>
    <row r="40" spans="2:4" x14ac:dyDescent="0.3">
      <c r="B40" s="114">
        <f t="shared" ca="1" si="0"/>
        <v>99</v>
      </c>
      <c r="D40" s="60">
        <v>98</v>
      </c>
    </row>
    <row r="41" spans="2:4" x14ac:dyDescent="0.3">
      <c r="B41" s="114">
        <f t="shared" ca="1" si="0"/>
        <v>84</v>
      </c>
      <c r="D41" s="60">
        <v>92</v>
      </c>
    </row>
    <row r="42" spans="2:4" x14ac:dyDescent="0.3">
      <c r="B42" s="114">
        <f t="shared" ca="1" si="0"/>
        <v>84</v>
      </c>
      <c r="D42" s="60">
        <v>67</v>
      </c>
    </row>
    <row r="43" spans="2:4" x14ac:dyDescent="0.3">
      <c r="B43" s="114">
        <f t="shared" ca="1" si="0"/>
        <v>79</v>
      </c>
      <c r="D43" s="60">
        <v>89</v>
      </c>
    </row>
    <row r="44" spans="2:4" x14ac:dyDescent="0.3">
      <c r="B44" s="114">
        <f t="shared" ca="1" si="0"/>
        <v>93</v>
      </c>
      <c r="D44" s="60">
        <v>54</v>
      </c>
    </row>
    <row r="45" spans="2:4" x14ac:dyDescent="0.3">
      <c r="B45" s="114">
        <f t="shared" ca="1" si="0"/>
        <v>93</v>
      </c>
      <c r="D45" s="60">
        <v>57</v>
      </c>
    </row>
    <row r="46" spans="2:4" x14ac:dyDescent="0.3">
      <c r="B46" s="114">
        <f t="shared" ca="1" si="0"/>
        <v>98</v>
      </c>
      <c r="D46" s="60">
        <v>67</v>
      </c>
    </row>
    <row r="47" spans="2:4" x14ac:dyDescent="0.3">
      <c r="B47" s="114">
        <f t="shared" ca="1" si="0"/>
        <v>90</v>
      </c>
      <c r="D47" s="60">
        <v>89</v>
      </c>
    </row>
    <row r="48" spans="2:4" x14ac:dyDescent="0.3">
      <c r="B48" s="114">
        <f t="shared" ca="1" si="0"/>
        <v>79</v>
      </c>
      <c r="D48" s="60">
        <v>60</v>
      </c>
    </row>
    <row r="49" spans="2:4" x14ac:dyDescent="0.3">
      <c r="B49" s="114">
        <f t="shared" ca="1" si="0"/>
        <v>55</v>
      </c>
      <c r="D49" s="60">
        <v>54</v>
      </c>
    </row>
    <row r="50" spans="2:4" x14ac:dyDescent="0.3">
      <c r="B50" s="114">
        <f t="shared" ca="1" si="0"/>
        <v>60</v>
      </c>
      <c r="D50" s="60">
        <v>84</v>
      </c>
    </row>
    <row r="51" spans="2:4" x14ac:dyDescent="0.3">
      <c r="B51" s="114">
        <f t="shared" ca="1" si="0"/>
        <v>51</v>
      </c>
      <c r="D51" s="60">
        <v>52</v>
      </c>
    </row>
  </sheetData>
  <hyperlinks>
    <hyperlink ref="B5" r:id="rId1" xr:uid="{8E044DF2-5E74-4091-9C71-8D24CCD0C7E1}"/>
    <hyperlink ref="B11" r:id="rId2" xr:uid="{33B5E6DE-8F61-4B07-8E3E-062C1C4CBCB7}"/>
    <hyperlink ref="O12" r:id="rId3" xr:uid="{2F5C53E6-1EA8-499B-A2A4-F375EF8155AF}"/>
    <hyperlink ref="O14" r:id="rId4" xr:uid="{F075759B-9F2B-443C-9EE8-AC4C00B1E0B3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SEGÉDLET - ÁBRÁK</vt:lpstr>
      <vt:lpstr>1b - LEÍRÓ STAT</vt:lpstr>
      <vt:lpstr>IDŐSOR_csak vizsgára</vt:lpstr>
      <vt:lpstr>4 - CSOPORTOSÍTÓ TÁBLA </vt:lpstr>
      <vt:lpstr>1a - LEÍRÓ STAT + vizsgára</vt:lpstr>
      <vt:lpstr>2 - ASSZOCIÁCIÓS KAPCSOLAT</vt:lpstr>
      <vt:lpstr>3 - VEGYES KAPCSOLAT</vt:lpstr>
      <vt:lpstr>5 - INDEXSZÁMÍTÁS</vt:lpstr>
      <vt:lpstr>Adatgyűjtés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User</cp:lastModifiedBy>
  <cp:lastPrinted>2025-04-13T09:47:43Z</cp:lastPrinted>
  <dcterms:created xsi:type="dcterms:W3CDTF">2020-04-28T16:51:44Z</dcterms:created>
  <dcterms:modified xsi:type="dcterms:W3CDTF">2025-04-13T13:50:15Z</dcterms:modified>
</cp:coreProperties>
</file>