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Ladócki Viktor\Downloads\"/>
    </mc:Choice>
  </mc:AlternateContent>
  <xr:revisionPtr revIDLastSave="0" documentId="13_ncr:1_{78FAF018-091A-4185-81BE-22DCEED0406B}" xr6:coauthVersionLast="36" xr6:coauthVersionMax="47" xr10:uidLastSave="{00000000-0000-0000-0000-000000000000}"/>
  <bookViews>
    <workbookView xWindow="0" yWindow="0" windowWidth="8136" windowHeight="5268" activeTab="6" xr2:uid="{CA90F3E0-7FEF-44F2-92C0-2D6BF122A717}"/>
  </bookViews>
  <sheets>
    <sheet name="INTRÓ" sheetId="7" r:id="rId1"/>
    <sheet name="portfóliós" sheetId="1" r:id="rId2"/>
    <sheet name="bruházásos" sheetId="2" r:id="rId3"/>
    <sheet name="vásárlóerő" sheetId="3" r:id="rId4"/>
    <sheet name="részvény" sheetId="4" r:id="rId5"/>
    <sheet name="hitel" sheetId="5" r:id="rId6"/>
    <sheet name="havi kamat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6" l="1"/>
  <c r="J23" i="6"/>
  <c r="H23" i="6"/>
  <c r="I21" i="6"/>
  <c r="E19" i="6"/>
  <c r="R50" i="5"/>
  <c r="Q49" i="5"/>
  <c r="Q48" i="5"/>
  <c r="R46" i="5"/>
  <c r="Q45" i="5"/>
  <c r="P44" i="5"/>
  <c r="Q32" i="5"/>
  <c r="P36" i="5"/>
  <c r="R27" i="5"/>
  <c r="T19" i="4"/>
  <c r="P11" i="4"/>
  <c r="Q22" i="3"/>
  <c r="Q20" i="3"/>
  <c r="Q19" i="3"/>
  <c r="Q12" i="3"/>
  <c r="P27" i="2"/>
  <c r="P26" i="2"/>
  <c r="P25" i="2"/>
  <c r="T19" i="2"/>
  <c r="P13" i="2"/>
  <c r="P11" i="2"/>
  <c r="P10" i="2"/>
  <c r="P9" i="2"/>
  <c r="P8" i="2"/>
  <c r="P7" i="2"/>
  <c r="R14" i="1"/>
  <c r="Q10" i="1"/>
  <c r="Q9" i="1"/>
  <c r="Q7" i="1"/>
</calcChain>
</file>

<file path=xl/sharedStrings.xml><?xml version="1.0" encoding="utf-8"?>
<sst xmlns="http://schemas.openxmlformats.org/spreadsheetml/2006/main" count="85" uniqueCount="81">
  <si>
    <t>Sziasztok!!</t>
  </si>
  <si>
    <t>Jó tanulást a példákhoz mindenkinek !</t>
  </si>
  <si>
    <t>Alfa-ra elköltött pénz</t>
  </si>
  <si>
    <t xml:space="preserve">Bétára elköltött pénz </t>
  </si>
  <si>
    <t>összesen</t>
  </si>
  <si>
    <t xml:space="preserve">Alfa részaránya = 112000/400000 = </t>
  </si>
  <si>
    <t xml:space="preserve">Béta részaránya = 288000/400000 = </t>
  </si>
  <si>
    <t>portfólió hozama = alfa hozam * alfa részarány + béta hozam * béta részarány</t>
  </si>
  <si>
    <t xml:space="preserve">portfólió hozama = 15% * 28% + 11% * 72% = </t>
  </si>
  <si>
    <t xml:space="preserve">1. év = 120 / (1+0,16)^1 = </t>
  </si>
  <si>
    <t xml:space="preserve">2. év = 160 / (1+0,16)^2 = </t>
  </si>
  <si>
    <t xml:space="preserve">3. év = 200 / (1+0,16)^3 = </t>
  </si>
  <si>
    <t xml:space="preserve">4. év = 180 / (1+0,16)^4 = </t>
  </si>
  <si>
    <t xml:space="preserve">5. év = 160 / (1+0,16)^5 = </t>
  </si>
  <si>
    <t xml:space="preserve">szuuma jelenérték = szumma PV = </t>
  </si>
  <si>
    <t>Nettó jelenérték =  C0 + szumma PV = -400 + 526,1 = +126,1</t>
  </si>
  <si>
    <t xml:space="preserve">mivel az NPV POZITIV, ezért MEGÉRI </t>
  </si>
  <si>
    <t xml:space="preserve">Jövedelmezőségi index = PI = szumma PV  / C0 abszolutértéke =  526,1 / 400 = </t>
  </si>
  <si>
    <t xml:space="preserve">diszkontált megtérülési idő:   a diszkontált összegekből hány év alatt jönne vissza a kezdeti befektetés. </t>
  </si>
  <si>
    <t xml:space="preserve">1 év PV = </t>
  </si>
  <si>
    <t>103,4, még nem térült meg.</t>
  </si>
  <si>
    <t xml:space="preserve">1. év + 2. év PV = 103,4+118,9 = </t>
  </si>
  <si>
    <t xml:space="preserve">   még mindig nem térült meg</t>
  </si>
  <si>
    <t xml:space="preserve">1.év+2.év+3.év = 103,4+118,9+128,1 = </t>
  </si>
  <si>
    <t xml:space="preserve">1-4 év összesen = 103,4+118,9+128,1+99,4 = </t>
  </si>
  <si>
    <t xml:space="preserve">  ez már több mint 400, megtérült. </t>
  </si>
  <si>
    <t xml:space="preserve">4 év alatt (a 4. évben ) térül meg. </t>
  </si>
  <si>
    <r>
      <t xml:space="preserve">Vásárlóerő </t>
    </r>
    <r>
      <rPr>
        <b/>
        <u/>
        <sz val="12"/>
        <color theme="1"/>
        <rFont val="Times New Roman"/>
        <family val="1"/>
        <charset val="238"/>
      </rPr>
      <t>változás</t>
    </r>
    <r>
      <rPr>
        <sz val="12"/>
        <color theme="1"/>
        <rFont val="Times New Roman"/>
        <family val="2"/>
        <charset val="238"/>
      </rPr>
      <t xml:space="preserve"> =( (1+ bérnövekedés) / (1+infláció) ) - 1</t>
    </r>
  </si>
  <si>
    <t xml:space="preserve">az előző évhez képesti változás </t>
  </si>
  <si>
    <t>infláció tárgyév = 8%</t>
  </si>
  <si>
    <t>bérváltozás tárgyév = 2,5%</t>
  </si>
  <si>
    <t xml:space="preserve">vásárlóerő változás = ( (1+0,025) / (1+0,08) )  - 1 = </t>
  </si>
  <si>
    <t>ha mínusz: csökkent, ha plusz: nő</t>
  </si>
  <si>
    <t xml:space="preserve">váltózás két év alatt (tavalyi és idei összesen) </t>
  </si>
  <si>
    <t>bérnövekedés két év alatt = (1+0,03) * (1+0,025)  =</t>
  </si>
  <si>
    <t xml:space="preserve">Infláció két év alatt = (1+0,05) * (1+0,08)  = </t>
  </si>
  <si>
    <t xml:space="preserve">vásárlóerő változás két év alatt = (  1,056 / 1,134 )  - 1 = </t>
  </si>
  <si>
    <t>Részvény vételár = 2500</t>
  </si>
  <si>
    <t xml:space="preserve">osztalék = 15% =  "b" </t>
  </si>
  <si>
    <t xml:space="preserve">EPS = egy részvényre jutó nyereség = 1800 </t>
  </si>
  <si>
    <r>
      <rPr>
        <b/>
        <u/>
        <sz val="12"/>
        <color theme="1"/>
        <rFont val="Times New Roman"/>
        <family val="1"/>
        <charset val="238"/>
      </rPr>
      <t>osztalék Ft-ban = EPS * b</t>
    </r>
    <r>
      <rPr>
        <sz val="12"/>
        <color theme="1"/>
        <rFont val="Times New Roman"/>
        <family val="2"/>
        <charset val="238"/>
      </rPr>
      <t xml:space="preserve"> =  1800 * 15% = </t>
    </r>
  </si>
  <si>
    <t>Részvény eladási ár = 2700</t>
  </si>
  <si>
    <t xml:space="preserve">elért százalékos hozam  = </t>
  </si>
  <si>
    <t>osztalék Ft-ban + ( eladási ár - vételár)</t>
  </si>
  <si>
    <t xml:space="preserve">vételár </t>
  </si>
  <si>
    <t xml:space="preserve">270 + (2700-2500) </t>
  </si>
  <si>
    <t>=</t>
  </si>
  <si>
    <t xml:space="preserve">felvett hitel = 800.000 Ft.  = PV </t>
  </si>
  <si>
    <t xml:space="preserve">futamidő = 15 hónap  = n   (az n általában éveket jelöl, de lehet hónap is) </t>
  </si>
  <si>
    <t xml:space="preserve">havi kamatláb = r = 1,1% = 0,011  </t>
  </si>
  <si>
    <t xml:space="preserve">(ha az időszakokat hónapokban számoljuk, akkor a kamatlában is havi szinten kell használni ) </t>
  </si>
  <si>
    <t xml:space="preserve">ha éves kamat LETT VOLNA megadva = &gt;    havi kamat = éves kamat / 12 </t>
  </si>
  <si>
    <t xml:space="preserve">azonos összegekben törlesztünk: annuitásos hitel </t>
  </si>
  <si>
    <t xml:space="preserve">annuitás jelenértéke = a 3. képlet </t>
  </si>
  <si>
    <t xml:space="preserve">a képletben a "C" a havi azonos törlesztés, ez lesz a kérdés, ezt kell kiszámolni. </t>
  </si>
  <si>
    <t xml:space="preserve">az FV cellába semmi nem jön: ide ird be, hogy NEM </t>
  </si>
  <si>
    <t>havi törlesztőrészlet:  a 3. képlet "C"-re átrendezve</t>
  </si>
  <si>
    <t xml:space="preserve">1 - </t>
  </si>
  <si>
    <t>(1+0,011)^15</t>
  </si>
  <si>
    <t>C</t>
  </si>
  <si>
    <t>*</t>
  </si>
  <si>
    <t xml:space="preserve">C = 800.000 * 0,011 / 0,1513 = </t>
  </si>
  <si>
    <t xml:space="preserve">adósság értéke az első törlesztés után: </t>
  </si>
  <si>
    <t>felvett összeg = 800.000</t>
  </si>
  <si>
    <t>első havi törlesztés = 58.146  (de ebben van kamat + tőketörlesztés is)</t>
  </si>
  <si>
    <t xml:space="preserve">első havi kamat = 800.000 * 1,1% = </t>
  </si>
  <si>
    <t xml:space="preserve">első havi tőketörlesztés = 58.146 - 8800 = </t>
  </si>
  <si>
    <t xml:space="preserve">maradék tartozás az első törlesztés után = 800.000 - 49.346 = </t>
  </si>
  <si>
    <t xml:space="preserve">második havi kamat = 750.654 * 1,1% = </t>
  </si>
  <si>
    <t xml:space="preserve">második havi tőketörlesztés = 58.146 - 8257 = </t>
  </si>
  <si>
    <t xml:space="preserve">maradék tartozás a második törlesztés után = 750.654 - 49889 = </t>
  </si>
  <si>
    <t>éves kamat = 3,6%</t>
  </si>
  <si>
    <t xml:space="preserve">havi kamat = 3,6% / 12hó = </t>
  </si>
  <si>
    <t xml:space="preserve"> = 0,003</t>
  </si>
  <si>
    <t xml:space="preserve">FV =  befektetés  * ( 1 + havi kamat)^12  = </t>
  </si>
  <si>
    <t xml:space="preserve">260.000 * (1+0,003)^12 = </t>
  </si>
  <si>
    <t xml:space="preserve">%-os nyereség = (FV / befektetés)  - 1  = (269516 / 260000)  - 1 = </t>
  </si>
  <si>
    <t xml:space="preserve"> azaz</t>
  </si>
  <si>
    <t xml:space="preserve">vagy </t>
  </si>
  <si>
    <t xml:space="preserve">%-os nyereség =  ( 1 + havi kamat)^12 - 1 = ((1 + 0,003)^12 ) - 1 = </t>
  </si>
  <si>
    <t>A következő néhány munkalapon olyan példákat oldok meg, amelyek NEM voltak a felkészítőn, mert az elmúlt években nem kérdezték őket ebben a tárgyban (néhény szakon van nálatok vállalati pénzügy is, ott kérdezték eddig ezeket döntő többségben), de most az idei dolgzatokban előfordultak.  Van benne olyan példa, amely egyáltalán nem volt a felkészítőn, és van benne olyan, amelyik igen, csak idén kibővítették.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</si>
</sst>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_-* #,##0.0_-;\-* #,##0.0_-;_-* &quot;-&quot;??_-;_-@_-"/>
    <numFmt numFmtId="166" formatCode="0.0%"/>
    <numFmt numFmtId="167" formatCode="0.000"/>
    <numFmt numFmtId="168" formatCode="0.0"/>
    <numFmt numFmtId="169" formatCode="_-* #,##0_-;\-* #,##0_-;_-* &quot;-&quot;??_-;_-@_-"/>
    <numFmt numFmtId="170" formatCode="0.00000000"/>
    <numFmt numFmtId="171" formatCode="0.000000000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2"/>
      <charset val="238"/>
    </font>
    <font>
      <sz val="14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/>
    <xf numFmtId="165" fontId="0" fillId="0" borderId="0" xfId="1" applyNumberFormat="1" applyFont="1"/>
    <xf numFmtId="166" fontId="0" fillId="0" borderId="0" xfId="2" applyNumberFormat="1" applyFont="1"/>
    <xf numFmtId="10" fontId="0" fillId="0" borderId="0" xfId="2" applyNumberFormat="1" applyFont="1"/>
    <xf numFmtId="10" fontId="0" fillId="0" borderId="0" xfId="0" applyNumberFormat="1"/>
    <xf numFmtId="167" fontId="0" fillId="0" borderId="0" xfId="0" applyNumberFormat="1"/>
    <xf numFmtId="2" fontId="0" fillId="0" borderId="0" xfId="0" applyNumberFormat="1"/>
    <xf numFmtId="168" fontId="0" fillId="0" borderId="0" xfId="0" applyNumberForma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9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6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70" fontId="0" fillId="0" borderId="0" xfId="0" applyNumberFormat="1" applyAlignment="1">
      <alignment horizontal="center" vertical="center"/>
    </xf>
    <xf numFmtId="169" fontId="0" fillId="0" borderId="0" xfId="1" applyNumberFormat="1" applyFont="1" applyAlignment="1">
      <alignment horizontal="center" vertical="center"/>
    </xf>
    <xf numFmtId="171" fontId="0" fillId="0" borderId="0" xfId="0" applyNumberFormat="1" applyAlignment="1">
      <alignment horizontal="center" vertical="center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1092</xdr:rowOff>
    </xdr:from>
    <xdr:to>
      <xdr:col>11</xdr:col>
      <xdr:colOff>403860</xdr:colOff>
      <xdr:row>18</xdr:row>
      <xdr:rowOff>117673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141CFBE0-C2B9-469E-8EFD-7CD591E92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5452"/>
          <a:ext cx="7780020" cy="3088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9</xdr:col>
      <xdr:colOff>323209</xdr:colOff>
      <xdr:row>32</xdr:row>
      <xdr:rowOff>160021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015601F-091D-4E20-9B79-716E3F385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241"/>
          <a:ext cx="6358249" cy="6103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640080</xdr:colOff>
      <xdr:row>19</xdr:row>
      <xdr:rowOff>91440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DBA2608A-863F-D021-2340-F3510CDB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"/>
          <a:ext cx="6675120" cy="3657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556260</xdr:colOff>
      <xdr:row>25</xdr:row>
      <xdr:rowOff>15240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6391F672-7947-E8B0-46DD-21E15D2BA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"/>
          <a:ext cx="6591300" cy="4587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4</xdr:row>
      <xdr:rowOff>7620</xdr:rowOff>
    </xdr:from>
    <xdr:to>
      <xdr:col>11</xdr:col>
      <xdr:colOff>220444</xdr:colOff>
      <xdr:row>34</xdr:row>
      <xdr:rowOff>129540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FE8370B6-1C66-2EAE-EFC5-A9A5F2C43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800100"/>
          <a:ext cx="7489924" cy="6080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13</xdr:col>
      <xdr:colOff>281797</xdr:colOff>
      <xdr:row>29</xdr:row>
      <xdr:rowOff>55163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9DDCA44-2488-AFE6-84BA-A68921B1E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46720" y="5151120"/>
          <a:ext cx="1142857" cy="6571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541600</xdr:colOff>
      <xdr:row>15</xdr:row>
      <xdr:rowOff>102510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39EB3CF8-E40C-40DF-AA4C-AC52C69D5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120"/>
          <a:ext cx="10600000" cy="2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B781-2081-4D32-A5E6-CE0526A9DE8D}">
  <dimension ref="C4:O14"/>
  <sheetViews>
    <sheetView workbookViewId="0">
      <selection activeCell="C13" sqref="C13:F14"/>
    </sheetView>
  </sheetViews>
  <sheetFormatPr defaultRowHeight="15.6" x14ac:dyDescent="0.3"/>
  <sheetData>
    <row r="4" spans="3:15" ht="17.399999999999999" x14ac:dyDescent="0.3">
      <c r="C4" s="1" t="s">
        <v>0</v>
      </c>
      <c r="D4" s="1"/>
    </row>
    <row r="6" spans="3:15" ht="15.6" customHeight="1" x14ac:dyDescent="0.3">
      <c r="C6" s="15" t="s">
        <v>80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3:15" ht="15.6" customHeight="1" x14ac:dyDescent="0.3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3:15" ht="15.6" customHeight="1" x14ac:dyDescent="0.3"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3:15" ht="15.6" customHeight="1" x14ac:dyDescent="0.3"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3:15" x14ac:dyDescent="0.3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3:15" x14ac:dyDescent="0.3"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3" spans="3:15" ht="17.399999999999999" customHeight="1" x14ac:dyDescent="0.3">
      <c r="C13" s="16" t="s">
        <v>1</v>
      </c>
      <c r="D13" s="16"/>
      <c r="E13" s="16"/>
      <c r="F13" s="16"/>
    </row>
    <row r="14" spans="3:15" ht="17.399999999999999" customHeight="1" x14ac:dyDescent="0.3">
      <c r="C14" s="16"/>
      <c r="D14" s="16"/>
      <c r="E14" s="16"/>
      <c r="F14" s="16"/>
    </row>
  </sheetData>
  <mergeCells count="2">
    <mergeCell ref="C6:O11"/>
    <mergeCell ref="C13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112BB-6B3F-44C8-AF43-136DF3193B37}">
  <dimension ref="M5:R14"/>
  <sheetViews>
    <sheetView workbookViewId="0">
      <selection activeCell="R14" sqref="R14"/>
    </sheetView>
  </sheetViews>
  <sheetFormatPr defaultRowHeight="15.6" x14ac:dyDescent="0.3"/>
  <cols>
    <col min="17" max="17" width="11.296875" bestFit="1" customWidth="1"/>
    <col min="18" max="18" width="9.09765625" bestFit="1" customWidth="1"/>
  </cols>
  <sheetData>
    <row r="5" spans="13:18" x14ac:dyDescent="0.3">
      <c r="M5" t="s">
        <v>2</v>
      </c>
      <c r="Q5" s="2">
        <v>112000</v>
      </c>
    </row>
    <row r="6" spans="13:18" x14ac:dyDescent="0.3">
      <c r="M6" t="s">
        <v>3</v>
      </c>
      <c r="Q6" s="2">
        <v>288000</v>
      </c>
    </row>
    <row r="7" spans="13:18" x14ac:dyDescent="0.3">
      <c r="M7" t="s">
        <v>4</v>
      </c>
      <c r="Q7" s="2">
        <f>SUM(Q5:Q6)</f>
        <v>400000</v>
      </c>
    </row>
    <row r="9" spans="13:18" x14ac:dyDescent="0.3">
      <c r="M9" t="s">
        <v>5</v>
      </c>
      <c r="Q9" s="4">
        <f>112000/400000</f>
        <v>0.28000000000000003</v>
      </c>
    </row>
    <row r="10" spans="13:18" x14ac:dyDescent="0.3">
      <c r="M10" t="s">
        <v>6</v>
      </c>
      <c r="Q10" s="4">
        <f>Q6/Q7</f>
        <v>0.72</v>
      </c>
    </row>
    <row r="12" spans="13:18" x14ac:dyDescent="0.3">
      <c r="M12" t="s">
        <v>7</v>
      </c>
    </row>
    <row r="14" spans="13:18" x14ac:dyDescent="0.3">
      <c r="M14" t="s">
        <v>8</v>
      </c>
      <c r="R14" s="5">
        <f>15%*Q9+11%*Q10</f>
        <v>0.1212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A0654-5A59-4AAC-A9E8-DAEEF423501C}">
  <dimension ref="L7:T29"/>
  <sheetViews>
    <sheetView workbookViewId="0">
      <selection activeCell="L29" sqref="L29"/>
    </sheetView>
  </sheetViews>
  <sheetFormatPr defaultRowHeight="15.6" x14ac:dyDescent="0.3"/>
  <cols>
    <col min="15" max="15" width="13.796875" customWidth="1"/>
  </cols>
  <sheetData>
    <row r="7" spans="12:16" x14ac:dyDescent="0.3">
      <c r="L7" t="s">
        <v>9</v>
      </c>
      <c r="P7" s="8">
        <f>120/1.16</f>
        <v>103.44827586206897</v>
      </c>
    </row>
    <row r="8" spans="12:16" x14ac:dyDescent="0.3">
      <c r="L8" t="s">
        <v>10</v>
      </c>
      <c r="P8" s="8">
        <f>160/1.16^2</f>
        <v>118.90606420927467</v>
      </c>
    </row>
    <row r="9" spans="12:16" x14ac:dyDescent="0.3">
      <c r="L9" t="s">
        <v>11</v>
      </c>
      <c r="P9" s="8">
        <f>200/1.16^3</f>
        <v>128.13153470827012</v>
      </c>
    </row>
    <row r="10" spans="12:16" x14ac:dyDescent="0.3">
      <c r="L10" t="s">
        <v>12</v>
      </c>
      <c r="P10" s="8">
        <f>180/1.16^4</f>
        <v>99.412397618485457</v>
      </c>
    </row>
    <row r="11" spans="12:16" x14ac:dyDescent="0.3">
      <c r="L11" t="s">
        <v>13</v>
      </c>
      <c r="P11" s="8">
        <f>160/1.16^5</f>
        <v>76.178082466272386</v>
      </c>
    </row>
    <row r="12" spans="12:16" x14ac:dyDescent="0.3">
      <c r="P12" s="8"/>
    </row>
    <row r="13" spans="12:16" x14ac:dyDescent="0.3">
      <c r="L13" t="s">
        <v>14</v>
      </c>
      <c r="P13" s="8">
        <f>SUM(P7:P12)</f>
        <v>526.07635486437164</v>
      </c>
    </row>
    <row r="15" spans="12:16" x14ac:dyDescent="0.3">
      <c r="L15" t="s">
        <v>15</v>
      </c>
    </row>
    <row r="17" spans="12:20" x14ac:dyDescent="0.3">
      <c r="L17" t="s">
        <v>16</v>
      </c>
    </row>
    <row r="19" spans="12:20" x14ac:dyDescent="0.3">
      <c r="L19" t="s">
        <v>17</v>
      </c>
      <c r="T19" s="7">
        <f>P13/400</f>
        <v>1.315190887160929</v>
      </c>
    </row>
    <row r="22" spans="12:20" x14ac:dyDescent="0.3">
      <c r="L22" t="s">
        <v>18</v>
      </c>
    </row>
    <row r="24" spans="12:20" x14ac:dyDescent="0.3">
      <c r="L24" t="s">
        <v>19</v>
      </c>
      <c r="P24" t="s">
        <v>20</v>
      </c>
    </row>
    <row r="25" spans="12:20" x14ac:dyDescent="0.3">
      <c r="L25" t="s">
        <v>21</v>
      </c>
      <c r="P25" s="8">
        <f>P7+P8</f>
        <v>222.35434007134364</v>
      </c>
      <c r="Q25" t="s">
        <v>22</v>
      </c>
    </row>
    <row r="26" spans="12:20" x14ac:dyDescent="0.3">
      <c r="L26" t="s">
        <v>23</v>
      </c>
      <c r="P26" s="8">
        <f>P7+P8+P9</f>
        <v>350.48587477961377</v>
      </c>
      <c r="Q26" t="s">
        <v>22</v>
      </c>
    </row>
    <row r="27" spans="12:20" x14ac:dyDescent="0.3">
      <c r="L27" t="s">
        <v>24</v>
      </c>
      <c r="P27" s="8">
        <f>P7+P8+P9+P10</f>
        <v>449.89827239809921</v>
      </c>
      <c r="Q27" t="s">
        <v>25</v>
      </c>
    </row>
    <row r="29" spans="12:20" x14ac:dyDescent="0.3">
      <c r="L29" t="s">
        <v>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CED1-F1CE-445C-9CA9-BBE8E004D860}">
  <dimension ref="L5:Q22"/>
  <sheetViews>
    <sheetView topLeftCell="A4" workbookViewId="0">
      <selection activeCell="Q22" sqref="Q22"/>
    </sheetView>
  </sheetViews>
  <sheetFormatPr defaultRowHeight="15.6" x14ac:dyDescent="0.3"/>
  <cols>
    <col min="16" max="16" width="12.5" customWidth="1"/>
  </cols>
  <sheetData>
    <row r="5" spans="12:17" x14ac:dyDescent="0.3">
      <c r="L5" t="s">
        <v>27</v>
      </c>
    </row>
    <row r="7" spans="12:17" x14ac:dyDescent="0.3">
      <c r="L7" t="s">
        <v>28</v>
      </c>
    </row>
    <row r="9" spans="12:17" x14ac:dyDescent="0.3">
      <c r="L9" t="s">
        <v>29</v>
      </c>
    </row>
    <row r="10" spans="12:17" x14ac:dyDescent="0.3">
      <c r="L10" t="s">
        <v>30</v>
      </c>
    </row>
    <row r="12" spans="12:17" x14ac:dyDescent="0.3">
      <c r="L12" t="s">
        <v>31</v>
      </c>
      <c r="Q12" s="3">
        <f>(1.025/1.08)-1</f>
        <v>-5.0925925925926041E-2</v>
      </c>
    </row>
    <row r="14" spans="12:17" x14ac:dyDescent="0.3">
      <c r="M14" t="s">
        <v>32</v>
      </c>
    </row>
    <row r="17" spans="12:17" x14ac:dyDescent="0.3">
      <c r="L17" t="s">
        <v>33</v>
      </c>
    </row>
    <row r="19" spans="12:17" x14ac:dyDescent="0.3">
      <c r="L19" t="s">
        <v>34</v>
      </c>
      <c r="Q19" s="6">
        <f>1.03*1.025</f>
        <v>1.05575</v>
      </c>
    </row>
    <row r="20" spans="12:17" x14ac:dyDescent="0.3">
      <c r="L20" t="s">
        <v>35</v>
      </c>
      <c r="Q20">
        <f>1.05*1.08</f>
        <v>1.1340000000000001</v>
      </c>
    </row>
    <row r="22" spans="12:17" x14ac:dyDescent="0.3">
      <c r="L22" t="s">
        <v>36</v>
      </c>
      <c r="Q22" s="3">
        <f>(Q19/Q20)-1</f>
        <v>-6.900352733686077E-2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51F4-55C2-49F2-AC26-0D0EBC22CCFF}">
  <dimension ref="L5:T20"/>
  <sheetViews>
    <sheetView workbookViewId="0">
      <selection activeCell="N22" sqref="N22"/>
    </sheetView>
  </sheetViews>
  <sheetFormatPr defaultRowHeight="15.6" x14ac:dyDescent="0.3"/>
  <cols>
    <col min="15" max="15" width="11.09765625" customWidth="1"/>
  </cols>
  <sheetData>
    <row r="5" spans="12:18" x14ac:dyDescent="0.3">
      <c r="L5" t="s">
        <v>37</v>
      </c>
    </row>
    <row r="7" spans="12:18" x14ac:dyDescent="0.3">
      <c r="L7" t="s">
        <v>38</v>
      </c>
    </row>
    <row r="9" spans="12:18" x14ac:dyDescent="0.3">
      <c r="L9" t="s">
        <v>39</v>
      </c>
    </row>
    <row r="11" spans="12:18" x14ac:dyDescent="0.3">
      <c r="L11" s="9" t="s">
        <v>40</v>
      </c>
      <c r="P11" s="10">
        <f>1800*0.15</f>
        <v>270</v>
      </c>
    </row>
    <row r="13" spans="12:18" x14ac:dyDescent="0.3">
      <c r="L13" t="s">
        <v>41</v>
      </c>
    </row>
    <row r="16" spans="12:18" ht="16.2" thickBot="1" x14ac:dyDescent="0.35">
      <c r="L16" s="19" t="s">
        <v>42</v>
      </c>
      <c r="M16" s="19"/>
      <c r="N16" s="19"/>
      <c r="O16" s="20" t="s">
        <v>43</v>
      </c>
      <c r="P16" s="20"/>
      <c r="Q16" s="20"/>
      <c r="R16" s="20"/>
    </row>
    <row r="17" spans="12:20" x14ac:dyDescent="0.3">
      <c r="L17" s="19"/>
      <c r="M17" s="19"/>
      <c r="N17" s="19"/>
      <c r="O17" s="21" t="s">
        <v>44</v>
      </c>
      <c r="P17" s="21"/>
      <c r="Q17" s="21"/>
      <c r="R17" s="21"/>
    </row>
    <row r="19" spans="12:20" ht="16.2" thickBot="1" x14ac:dyDescent="0.35">
      <c r="L19" s="19" t="s">
        <v>42</v>
      </c>
      <c r="M19" s="19"/>
      <c r="N19" s="19"/>
      <c r="O19" s="20" t="s">
        <v>45</v>
      </c>
      <c r="P19" s="20"/>
      <c r="Q19" s="20"/>
      <c r="R19" s="20"/>
      <c r="S19" s="17" t="s">
        <v>46</v>
      </c>
      <c r="T19" s="18">
        <f>(270+200)/2500</f>
        <v>0.188</v>
      </c>
    </row>
    <row r="20" spans="12:20" x14ac:dyDescent="0.3">
      <c r="L20" s="19"/>
      <c r="M20" s="19"/>
      <c r="N20" s="19"/>
      <c r="O20" s="21">
        <v>2500</v>
      </c>
      <c r="P20" s="21"/>
      <c r="Q20" s="21"/>
      <c r="R20" s="21"/>
      <c r="S20" s="17"/>
      <c r="T20" s="18"/>
    </row>
  </sheetData>
  <mergeCells count="8">
    <mergeCell ref="S19:S20"/>
    <mergeCell ref="T19:T20"/>
    <mergeCell ref="L16:N17"/>
    <mergeCell ref="O16:R16"/>
    <mergeCell ref="O17:R17"/>
    <mergeCell ref="L19:N20"/>
    <mergeCell ref="O19:R19"/>
    <mergeCell ref="O20:R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A16EB-A89C-4A9B-8A8A-902A0981FF46}">
  <dimension ref="L6:T50"/>
  <sheetViews>
    <sheetView topLeftCell="A10" workbookViewId="0">
      <selection activeCell="R51" sqref="R51"/>
    </sheetView>
  </sheetViews>
  <sheetFormatPr defaultRowHeight="15.6" x14ac:dyDescent="0.3"/>
  <cols>
    <col min="13" max="13" width="11.296875" bestFit="1" customWidth="1"/>
    <col min="16" max="16" width="12.69921875" customWidth="1"/>
    <col min="17" max="17" width="11.3984375" bestFit="1" customWidth="1"/>
    <col min="18" max="18" width="10.3984375" bestFit="1" customWidth="1"/>
  </cols>
  <sheetData>
    <row r="6" spans="13:13" x14ac:dyDescent="0.3">
      <c r="M6" t="s">
        <v>47</v>
      </c>
    </row>
    <row r="8" spans="13:13" x14ac:dyDescent="0.3">
      <c r="M8" t="s">
        <v>48</v>
      </c>
    </row>
    <row r="10" spans="13:13" x14ac:dyDescent="0.3">
      <c r="M10" t="s">
        <v>49</v>
      </c>
    </row>
    <row r="12" spans="13:13" x14ac:dyDescent="0.3">
      <c r="M12" t="s">
        <v>50</v>
      </c>
    </row>
    <row r="14" spans="13:13" x14ac:dyDescent="0.3">
      <c r="M14" t="s">
        <v>51</v>
      </c>
    </row>
    <row r="16" spans="13:13" x14ac:dyDescent="0.3">
      <c r="M16" t="s">
        <v>52</v>
      </c>
    </row>
    <row r="18" spans="13:18" x14ac:dyDescent="0.3">
      <c r="M18" t="s">
        <v>53</v>
      </c>
    </row>
    <row r="20" spans="13:18" x14ac:dyDescent="0.3">
      <c r="M20" t="s">
        <v>54</v>
      </c>
    </row>
    <row r="22" spans="13:18" x14ac:dyDescent="0.3">
      <c r="M22" t="s">
        <v>55</v>
      </c>
    </row>
    <row r="24" spans="13:18" x14ac:dyDescent="0.3">
      <c r="M24" t="s">
        <v>56</v>
      </c>
    </row>
    <row r="27" spans="13:18" ht="16.2" thickBot="1" x14ac:dyDescent="0.35">
      <c r="O27" s="19" t="s">
        <v>57</v>
      </c>
      <c r="P27" s="12">
        <v>1</v>
      </c>
      <c r="Q27" s="19" t="s">
        <v>46</v>
      </c>
      <c r="R27" s="22">
        <f>1-(1/1.011^15)</f>
        <v>0.15134208477462274</v>
      </c>
    </row>
    <row r="28" spans="13:18" x14ac:dyDescent="0.3">
      <c r="O28" s="19"/>
      <c r="P28" s="11" t="s">
        <v>58</v>
      </c>
      <c r="Q28" s="19"/>
      <c r="R28" s="22"/>
    </row>
    <row r="32" spans="13:18" ht="16.2" thickBot="1" x14ac:dyDescent="0.35">
      <c r="M32" s="23">
        <v>800000</v>
      </c>
      <c r="N32" s="19" t="s">
        <v>46</v>
      </c>
      <c r="O32" s="12" t="s">
        <v>59</v>
      </c>
      <c r="P32" s="19" t="s">
        <v>60</v>
      </c>
      <c r="Q32" s="24">
        <f>R27</f>
        <v>0.15134208477462274</v>
      </c>
    </row>
    <row r="33" spans="12:20" x14ac:dyDescent="0.3">
      <c r="M33" s="23"/>
      <c r="N33" s="19"/>
      <c r="O33" s="11">
        <v>1.0999999999999999E-2</v>
      </c>
      <c r="P33" s="19"/>
      <c r="Q33" s="24"/>
    </row>
    <row r="36" spans="12:20" x14ac:dyDescent="0.3">
      <c r="M36" t="s">
        <v>61</v>
      </c>
      <c r="P36" s="14">
        <f>M32*O33/Q32</f>
        <v>58146.417191919092</v>
      </c>
    </row>
    <row r="38" spans="12:20" ht="16.2" thickBot="1" x14ac:dyDescent="0.35">
      <c r="L38" s="13"/>
      <c r="M38" s="13"/>
      <c r="N38" s="13"/>
      <c r="O38" s="13"/>
      <c r="P38" s="13"/>
      <c r="Q38" s="13"/>
      <c r="R38" s="13"/>
      <c r="S38" s="13"/>
      <c r="T38" s="13"/>
    </row>
    <row r="40" spans="12:20" x14ac:dyDescent="0.3">
      <c r="M40" t="s">
        <v>62</v>
      </c>
    </row>
    <row r="42" spans="12:20" x14ac:dyDescent="0.3">
      <c r="M42" t="s">
        <v>63</v>
      </c>
    </row>
    <row r="43" spans="12:20" x14ac:dyDescent="0.3">
      <c r="M43" t="s">
        <v>64</v>
      </c>
    </row>
    <row r="44" spans="12:20" x14ac:dyDescent="0.3">
      <c r="M44" t="s">
        <v>65</v>
      </c>
      <c r="P44">
        <f>800000*0.011</f>
        <v>8800</v>
      </c>
    </row>
    <row r="45" spans="12:20" x14ac:dyDescent="0.3">
      <c r="M45" t="s">
        <v>66</v>
      </c>
      <c r="Q45" s="14">
        <f>P36-8800</f>
        <v>49346.417191919092</v>
      </c>
    </row>
    <row r="46" spans="12:20" x14ac:dyDescent="0.3">
      <c r="M46" t="s">
        <v>67</v>
      </c>
      <c r="R46" s="14">
        <f>800000-Q45</f>
        <v>750653.58280808094</v>
      </c>
    </row>
    <row r="48" spans="12:20" x14ac:dyDescent="0.3">
      <c r="M48" t="s">
        <v>68</v>
      </c>
      <c r="Q48" s="14">
        <f>R46*0.011</f>
        <v>8257.1894108888901</v>
      </c>
    </row>
    <row r="49" spans="13:18" x14ac:dyDescent="0.3">
      <c r="M49" t="s">
        <v>69</v>
      </c>
      <c r="Q49" s="14">
        <f>P36-Q48</f>
        <v>49889.227781030204</v>
      </c>
    </row>
    <row r="50" spans="13:18" x14ac:dyDescent="0.3">
      <c r="M50" t="s">
        <v>70</v>
      </c>
      <c r="R50" s="14">
        <f>R46-Q49</f>
        <v>700764.35502705071</v>
      </c>
    </row>
  </sheetData>
  <mergeCells count="7">
    <mergeCell ref="O27:O28"/>
    <mergeCell ref="Q27:Q28"/>
    <mergeCell ref="R27:R28"/>
    <mergeCell ref="M32:M33"/>
    <mergeCell ref="N32:N33"/>
    <mergeCell ref="P32:P33"/>
    <mergeCell ref="Q32:Q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1D6D2-747D-4860-B9BC-8FC156BBDBBD}">
  <dimension ref="B18:J27"/>
  <sheetViews>
    <sheetView tabSelected="1" topLeftCell="A7" workbookViewId="0">
      <selection activeCell="F29" sqref="F29"/>
    </sheetView>
  </sheetViews>
  <sheetFormatPr defaultRowHeight="15.6" x14ac:dyDescent="0.3"/>
  <sheetData>
    <row r="18" spans="2:10" x14ac:dyDescent="0.3">
      <c r="B18" t="s">
        <v>71</v>
      </c>
    </row>
    <row r="19" spans="2:10" x14ac:dyDescent="0.3">
      <c r="B19" t="s">
        <v>72</v>
      </c>
      <c r="E19" s="3">
        <f>3.6%/12</f>
        <v>3.0000000000000005E-3</v>
      </c>
      <c r="F19" t="s">
        <v>73</v>
      </c>
    </row>
    <row r="21" spans="2:10" x14ac:dyDescent="0.3">
      <c r="B21" t="s">
        <v>74</v>
      </c>
      <c r="F21" t="s">
        <v>75</v>
      </c>
      <c r="I21">
        <f>260000*1.003^12</f>
        <v>269515.99487491377</v>
      </c>
    </row>
    <row r="23" spans="2:10" x14ac:dyDescent="0.3">
      <c r="B23" t="s">
        <v>76</v>
      </c>
      <c r="H23">
        <f>(I21/260000)-1</f>
        <v>3.659998028812983E-2</v>
      </c>
      <c r="I23" t="s">
        <v>77</v>
      </c>
      <c r="J23" s="4">
        <f>H23</f>
        <v>3.659998028812983E-2</v>
      </c>
    </row>
    <row r="25" spans="2:10" x14ac:dyDescent="0.3">
      <c r="B25" t="s">
        <v>78</v>
      </c>
    </row>
    <row r="27" spans="2:10" x14ac:dyDescent="0.3">
      <c r="B27" t="s">
        <v>79</v>
      </c>
      <c r="I27" s="4">
        <f>(1.003)^12 - 1</f>
        <v>3.659998028812983E-2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INTRÓ</vt:lpstr>
      <vt:lpstr>portfóliós</vt:lpstr>
      <vt:lpstr>bruházásos</vt:lpstr>
      <vt:lpstr>vásárlóerő</vt:lpstr>
      <vt:lpstr>részvény</vt:lpstr>
      <vt:lpstr>hitel</vt:lpstr>
      <vt:lpstr>havi kamat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 B</dc:creator>
  <cp:lastModifiedBy>User</cp:lastModifiedBy>
  <dcterms:created xsi:type="dcterms:W3CDTF">2025-05-11T06:28:11Z</dcterms:created>
  <dcterms:modified xsi:type="dcterms:W3CDTF">2025-05-11T08:50:00Z</dcterms:modified>
</cp:coreProperties>
</file>