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https://d.docs.live.net/b46517e5cba5a2f2/Asztali gép/KJE/Kodolányi stat 1 felkészítő/"/>
    </mc:Choice>
  </mc:AlternateContent>
  <xr:revisionPtr revIDLastSave="0" documentId="8_{11DC1F1C-0D3B-4032-AB72-33B29827FB66}" xr6:coauthVersionLast="36" xr6:coauthVersionMax="36" xr10:uidLastSave="{00000000-0000-0000-0000-000000000000}"/>
  <bookViews>
    <workbookView xWindow="-108" yWindow="-108" windowWidth="19416" windowHeight="11496" firstSheet="3" activeTab="7" xr2:uid="{00000000-000D-0000-FFFF-FFFF00000000}"/>
  </bookViews>
  <sheets>
    <sheet name="SEGÉDLET - ÁBRÁK" sheetId="25" r:id="rId1"/>
    <sheet name="1 - LEÍRÓ STAT" sheetId="10" r:id="rId2"/>
    <sheet name="2- IDŐSOR" sheetId="23" r:id="rId3"/>
    <sheet name="3 - VISZONYSZÁMOK" sheetId="24" r:id="rId4"/>
    <sheet name="4 - GYAKORISÁGOK" sheetId="14" r:id="rId5"/>
    <sheet name="5 - ASSZOCIÁCIÓ" sheetId="3" r:id="rId6"/>
    <sheet name="6 - VEGYES KAPCSOLAT" sheetId="7" r:id="rId7"/>
    <sheet name="7 - INDEXSZÁMÍTÁS" sheetId="20" r:id="rId8"/>
  </sheets>
  <calcPr calcId="191029"/>
  <pivotCaches>
    <pivotCache cacheId="62" r:id="rId9"/>
    <pivotCache cacheId="74" r:id="rId10"/>
    <pivotCache cacheId="99" r:id="rId11"/>
    <pivotCache cacheId="107" r:id="rId12"/>
    <pivotCache cacheId="122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1" i="20" l="1"/>
  <c r="C115" i="20"/>
  <c r="C109" i="20"/>
  <c r="C61" i="20"/>
  <c r="C55" i="20"/>
  <c r="C45" i="20"/>
  <c r="C42" i="20"/>
  <c r="C40" i="20"/>
  <c r="C38" i="20"/>
  <c r="C36" i="20"/>
  <c r="E25" i="20"/>
  <c r="E26" i="20"/>
  <c r="E24" i="20"/>
  <c r="D25" i="20"/>
  <c r="D26" i="20"/>
  <c r="D24" i="20"/>
  <c r="C25" i="20"/>
  <c r="C26" i="20"/>
  <c r="C24" i="20"/>
  <c r="L110" i="7"/>
  <c r="L103" i="7"/>
  <c r="K94" i="7"/>
  <c r="K89" i="7"/>
  <c r="K82" i="7"/>
  <c r="K79" i="7"/>
  <c r="L64" i="7"/>
  <c r="K64" i="7"/>
  <c r="J134" i="3"/>
  <c r="J130" i="3"/>
  <c r="J128" i="3"/>
  <c r="K122" i="3"/>
  <c r="J119" i="3"/>
  <c r="K119" i="3"/>
  <c r="J120" i="3"/>
  <c r="K120" i="3"/>
  <c r="K118" i="3"/>
  <c r="J118" i="3"/>
  <c r="K108" i="3"/>
  <c r="K109" i="3"/>
  <c r="K107" i="3"/>
  <c r="J108" i="3"/>
  <c r="J109" i="3"/>
  <c r="J107" i="3"/>
  <c r="P93" i="14"/>
  <c r="P94" i="14"/>
  <c r="P95" i="14" s="1"/>
  <c r="P92" i="14"/>
  <c r="P91" i="14"/>
  <c r="M95" i="14"/>
  <c r="M94" i="14"/>
  <c r="M93" i="14"/>
  <c r="M92" i="14"/>
  <c r="M91" i="14"/>
  <c r="M74" i="24"/>
  <c r="M73" i="24"/>
  <c r="M72" i="24"/>
  <c r="M71" i="24"/>
  <c r="M38" i="24"/>
  <c r="M39" i="24"/>
  <c r="M40" i="24"/>
  <c r="M41" i="24"/>
  <c r="M37" i="24"/>
  <c r="L41" i="24"/>
  <c r="L40" i="24"/>
  <c r="L39" i="24"/>
  <c r="L38" i="24"/>
  <c r="L37" i="24"/>
  <c r="M80" i="23"/>
  <c r="N80" i="23"/>
  <c r="M71" i="23"/>
  <c r="K75" i="23"/>
  <c r="K74" i="23"/>
  <c r="K73" i="23"/>
  <c r="M57" i="23"/>
  <c r="M54" i="23"/>
  <c r="M47" i="23"/>
  <c r="M45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26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25" i="23"/>
  <c r="E30" i="23"/>
  <c r="E26" i="23"/>
  <c r="E27" i="23"/>
  <c r="E28" i="23"/>
  <c r="E29" i="23"/>
  <c r="E31" i="23"/>
  <c r="E32" i="23"/>
  <c r="E33" i="23"/>
  <c r="E34" i="23"/>
  <c r="E35" i="23"/>
  <c r="E36" i="23"/>
  <c r="E37" i="23"/>
  <c r="E38" i="23"/>
  <c r="E25" i="23"/>
  <c r="K31" i="10"/>
  <c r="K27" i="10"/>
  <c r="K26" i="10"/>
  <c r="K25" i="10"/>
  <c r="K24" i="10"/>
  <c r="K23" i="10"/>
  <c r="K22" i="10"/>
  <c r="K21" i="10"/>
  <c r="C129" i="20" l="1"/>
  <c r="C69" i="20" l="1"/>
  <c r="C135" i="20" l="1"/>
  <c r="C75" i="20"/>
</calcChain>
</file>

<file path=xl/sharedStrings.xml><?xml version="1.0" encoding="utf-8"?>
<sst xmlns="http://schemas.openxmlformats.org/spreadsheetml/2006/main" count="1754" uniqueCount="414">
  <si>
    <t>Karbantartási ktg (E Ft)</t>
  </si>
  <si>
    <t>Üzemanyag</t>
  </si>
  <si>
    <t>Gyártó</t>
  </si>
  <si>
    <t>Év</t>
  </si>
  <si>
    <t>dízel</t>
  </si>
  <si>
    <t>Ikarus</t>
  </si>
  <si>
    <t>Volvo</t>
  </si>
  <si>
    <t>gáz</t>
  </si>
  <si>
    <t>Man</t>
  </si>
  <si>
    <t>Végösszeg</t>
  </si>
  <si>
    <t>fehér</t>
  </si>
  <si>
    <t>kék</t>
  </si>
  <si>
    <t>sárga</t>
  </si>
  <si>
    <t>Szín</t>
  </si>
  <si>
    <t>Kv</t>
  </si>
  <si>
    <t>Iv</t>
  </si>
  <si>
    <t>Egységár (Ft)</t>
  </si>
  <si>
    <t>Ford</t>
  </si>
  <si>
    <t>Győr</t>
  </si>
  <si>
    <t>Szeged</t>
  </si>
  <si>
    <t>Suzuki</t>
  </si>
  <si>
    <t>Sopron</t>
  </si>
  <si>
    <t>Audi</t>
  </si>
  <si>
    <t>Pécs</t>
  </si>
  <si>
    <t>Opel</t>
  </si>
  <si>
    <t>Toyota</t>
  </si>
  <si>
    <t>Jármű típusa</t>
  </si>
  <si>
    <t>Helyszín</t>
  </si>
  <si>
    <t>Profit (M Ft)</t>
  </si>
  <si>
    <t>2021.jan.</t>
  </si>
  <si>
    <t>2020.dec.</t>
  </si>
  <si>
    <t>2020.nov.</t>
  </si>
  <si>
    <t>2020.okt.</t>
  </si>
  <si>
    <t>2020.szept.</t>
  </si>
  <si>
    <t>2020.aug.</t>
  </si>
  <si>
    <t>2020.júl.</t>
  </si>
  <si>
    <t>2020.jún.</t>
  </si>
  <si>
    <t>2020.máj.</t>
  </si>
  <si>
    <t>2020.ápr.</t>
  </si>
  <si>
    <t>2020.márc.</t>
  </si>
  <si>
    <t>2020.febr.</t>
  </si>
  <si>
    <t>2020.jan.</t>
  </si>
  <si>
    <t>2019.dec.</t>
  </si>
  <si>
    <t>FELADAT</t>
  </si>
  <si>
    <t>ELMÉLET</t>
  </si>
  <si>
    <t>Eladott mennyiség (kg)</t>
  </si>
  <si>
    <r>
      <t>∑q</t>
    </r>
    <r>
      <rPr>
        <b/>
        <vertAlign val="subscript"/>
        <sz val="12"/>
        <color theme="1"/>
        <rFont val="Calibri"/>
        <family val="2"/>
        <charset val="238"/>
        <scheme val="minor"/>
      </rPr>
      <t>0</t>
    </r>
    <r>
      <rPr>
        <b/>
        <sz val="12"/>
        <color theme="1"/>
        <rFont val="Calibri"/>
        <family val="2"/>
        <charset val="238"/>
        <scheme val="minor"/>
      </rPr>
      <t>*p</t>
    </r>
    <r>
      <rPr>
        <b/>
        <vertAlign val="subscript"/>
        <sz val="12"/>
        <color theme="1"/>
        <rFont val="Calibri"/>
        <family val="2"/>
        <charset val="238"/>
        <scheme val="minor"/>
      </rPr>
      <t>0</t>
    </r>
  </si>
  <si>
    <r>
      <t>∑q</t>
    </r>
    <r>
      <rPr>
        <b/>
        <vertAlign val="subscript"/>
        <sz val="12"/>
        <color theme="1"/>
        <rFont val="Calibri"/>
        <family val="2"/>
        <charset val="238"/>
        <scheme val="minor"/>
      </rPr>
      <t>1</t>
    </r>
    <r>
      <rPr>
        <b/>
        <sz val="12"/>
        <color theme="1"/>
        <rFont val="Calibri"/>
        <family val="2"/>
        <charset val="238"/>
        <scheme val="minor"/>
      </rPr>
      <t>*p</t>
    </r>
    <r>
      <rPr>
        <b/>
        <vertAlign val="subscript"/>
        <sz val="12"/>
        <color theme="1"/>
        <rFont val="Calibri"/>
        <family val="2"/>
        <charset val="238"/>
        <scheme val="minor"/>
      </rPr>
      <t>1</t>
    </r>
  </si>
  <si>
    <r>
      <t>∑q</t>
    </r>
    <r>
      <rPr>
        <b/>
        <vertAlign val="subscript"/>
        <sz val="12"/>
        <color theme="1"/>
        <rFont val="Calibri"/>
        <family val="2"/>
        <charset val="238"/>
        <scheme val="minor"/>
      </rPr>
      <t>0</t>
    </r>
    <r>
      <rPr>
        <b/>
        <sz val="12"/>
        <color theme="1"/>
        <rFont val="Calibri"/>
        <family val="2"/>
        <charset val="238"/>
        <scheme val="minor"/>
      </rPr>
      <t>*p</t>
    </r>
    <r>
      <rPr>
        <b/>
        <vertAlign val="subscript"/>
        <sz val="12"/>
        <color theme="1"/>
        <rFont val="Calibri"/>
        <family val="2"/>
        <charset val="238"/>
        <scheme val="minor"/>
      </rPr>
      <t>1</t>
    </r>
  </si>
  <si>
    <r>
      <t>∑q</t>
    </r>
    <r>
      <rPr>
        <b/>
        <vertAlign val="subscript"/>
        <sz val="12"/>
        <color theme="1"/>
        <rFont val="Calibri"/>
        <family val="2"/>
        <charset val="238"/>
        <scheme val="minor"/>
      </rPr>
      <t>1</t>
    </r>
    <r>
      <rPr>
        <b/>
        <sz val="12"/>
        <color theme="1"/>
        <rFont val="Calibri"/>
        <family val="2"/>
        <charset val="238"/>
        <scheme val="minor"/>
      </rPr>
      <t>*p</t>
    </r>
    <r>
      <rPr>
        <b/>
        <vertAlign val="subscript"/>
        <sz val="12"/>
        <color theme="1"/>
        <rFont val="Calibri"/>
        <family val="2"/>
        <charset val="238"/>
        <scheme val="minor"/>
      </rPr>
      <t>0</t>
    </r>
  </si>
  <si>
    <t>Mango</t>
  </si>
  <si>
    <t xml:space="preserve">Alma </t>
  </si>
  <si>
    <t>Narancs</t>
  </si>
  <si>
    <t>a) Adja meg a termékek árának, eladott mennyiségének és árbevételének változásait 2005-ről 2010-re KÜLÖN-KÜLÖN! Értelmezze az eredményeket!</t>
  </si>
  <si>
    <t>b) Adja meg a termékek árának, eladott mennyiségének és árbevételének változásait 2005-ről 2010-re EGYÜTTESEN! Értelmezze az eredményeket!</t>
  </si>
  <si>
    <t>Ft</t>
  </si>
  <si>
    <t>vagy</t>
  </si>
  <si>
    <t>Iq0</t>
  </si>
  <si>
    <r>
      <t>I</t>
    </r>
    <r>
      <rPr>
        <b/>
        <vertAlign val="subscript"/>
        <sz val="12"/>
        <color theme="1"/>
        <rFont val="Calibri"/>
        <family val="2"/>
        <charset val="238"/>
        <scheme val="minor"/>
      </rPr>
      <t>q</t>
    </r>
    <r>
      <rPr>
        <b/>
        <vertAlign val="superscript"/>
        <sz val="12"/>
        <color theme="1"/>
        <rFont val="Calibri"/>
        <family val="2"/>
        <charset val="238"/>
        <scheme val="minor"/>
      </rPr>
      <t>0</t>
    </r>
  </si>
  <si>
    <t>Ip1</t>
  </si>
  <si>
    <r>
      <t>I</t>
    </r>
    <r>
      <rPr>
        <b/>
        <vertAlign val="subscript"/>
        <sz val="12"/>
        <color theme="1"/>
        <rFont val="Calibri"/>
        <family val="2"/>
        <charset val="238"/>
        <scheme val="minor"/>
      </rPr>
      <t>p</t>
    </r>
    <r>
      <rPr>
        <b/>
        <vertAlign val="superscript"/>
        <sz val="12"/>
        <color theme="1"/>
        <rFont val="Calibri"/>
        <family val="2"/>
        <charset val="238"/>
        <scheme val="minor"/>
      </rPr>
      <t>1</t>
    </r>
  </si>
  <si>
    <t>vizsgán elég az egyiket kiszámolni</t>
  </si>
  <si>
    <r>
      <t>I</t>
    </r>
    <r>
      <rPr>
        <b/>
        <vertAlign val="subscript"/>
        <sz val="12"/>
        <color theme="1"/>
        <rFont val="Calibri"/>
        <family val="2"/>
        <charset val="238"/>
        <scheme val="minor"/>
      </rPr>
      <t>q</t>
    </r>
    <r>
      <rPr>
        <b/>
        <vertAlign val="superscript"/>
        <sz val="12"/>
        <color theme="1"/>
        <rFont val="Calibri"/>
        <family val="2"/>
        <charset val="238"/>
        <scheme val="minor"/>
      </rPr>
      <t>1</t>
    </r>
  </si>
  <si>
    <r>
      <t>I</t>
    </r>
    <r>
      <rPr>
        <b/>
        <vertAlign val="subscript"/>
        <sz val="12"/>
        <color theme="1"/>
        <rFont val="Calibri"/>
        <family val="2"/>
        <charset val="238"/>
        <scheme val="minor"/>
      </rPr>
      <t>p</t>
    </r>
    <r>
      <rPr>
        <b/>
        <vertAlign val="superscript"/>
        <sz val="12"/>
        <color theme="1"/>
        <rFont val="Calibri"/>
        <family val="2"/>
        <charset val="238"/>
        <scheme val="minor"/>
      </rPr>
      <t>0</t>
    </r>
  </si>
  <si>
    <t>Paasche-súlyozású volumenindex</t>
  </si>
  <si>
    <t>Laspeyres-súlyozású árindex</t>
  </si>
  <si>
    <t>Az eladott mennyiség együttesen átlagosan 3,52%-kal csökkent Paasche-súlyozás mellett 2005-ről 2010-re</t>
  </si>
  <si>
    <t>Az árak együttesen átlagosan 16,20%-kal nőttek Laspeyres-súlyozás mellett 2005-ről 2010-re</t>
  </si>
  <si>
    <t>Együttesen</t>
  </si>
  <si>
    <t>Árindexek</t>
  </si>
  <si>
    <t>Volumenindexek</t>
  </si>
  <si>
    <t>Értékindexek</t>
  </si>
  <si>
    <r>
      <t>K</t>
    </r>
    <r>
      <rPr>
        <b/>
        <vertAlign val="subscript"/>
        <sz val="12"/>
        <color theme="1"/>
        <rFont val="Calibri"/>
        <family val="2"/>
        <charset val="238"/>
        <scheme val="minor"/>
      </rPr>
      <t>q</t>
    </r>
    <r>
      <rPr>
        <b/>
        <vertAlign val="superscript"/>
        <sz val="12"/>
        <color theme="1"/>
        <rFont val="Calibri"/>
        <family val="2"/>
        <charset val="238"/>
        <scheme val="minor"/>
      </rPr>
      <t>0</t>
    </r>
  </si>
  <si>
    <t>Ip0 = Iv / Iq1</t>
  </si>
  <si>
    <r>
      <t>K</t>
    </r>
    <r>
      <rPr>
        <b/>
        <vertAlign val="subscript"/>
        <sz val="12"/>
        <color theme="1"/>
        <rFont val="Calibri"/>
        <family val="2"/>
        <charset val="238"/>
        <scheme val="minor"/>
      </rPr>
      <t>p</t>
    </r>
    <r>
      <rPr>
        <b/>
        <vertAlign val="superscript"/>
        <sz val="12"/>
        <color theme="1"/>
        <rFont val="Calibri"/>
        <family val="2"/>
        <charset val="238"/>
        <scheme val="minor"/>
      </rPr>
      <t>1</t>
    </r>
  </si>
  <si>
    <r>
      <t>K</t>
    </r>
    <r>
      <rPr>
        <b/>
        <vertAlign val="subscript"/>
        <sz val="12"/>
        <color theme="1"/>
        <rFont val="Calibri"/>
        <family val="2"/>
        <charset val="238"/>
        <scheme val="minor"/>
      </rPr>
      <t>q</t>
    </r>
    <r>
      <rPr>
        <b/>
        <vertAlign val="superscript"/>
        <sz val="12"/>
        <color theme="1"/>
        <rFont val="Calibri"/>
        <family val="2"/>
        <charset val="238"/>
        <scheme val="minor"/>
      </rPr>
      <t>1</t>
    </r>
  </si>
  <si>
    <t>Paasche-súlyozású, volumenkülönbség</t>
  </si>
  <si>
    <t>Laspeyres-súlyozású árkülönbség</t>
  </si>
  <si>
    <r>
      <t>K</t>
    </r>
    <r>
      <rPr>
        <b/>
        <vertAlign val="subscript"/>
        <sz val="12"/>
        <color theme="1"/>
        <rFont val="Calibri"/>
        <family val="2"/>
        <charset val="238"/>
        <scheme val="minor"/>
      </rPr>
      <t>p</t>
    </r>
    <r>
      <rPr>
        <b/>
        <vertAlign val="superscript"/>
        <sz val="12"/>
        <color theme="1"/>
        <rFont val="Calibri"/>
        <family val="2"/>
        <charset val="238"/>
        <scheme val="minor"/>
      </rPr>
      <t>0</t>
    </r>
  </si>
  <si>
    <t>GYAKORLÓ!</t>
  </si>
  <si>
    <t>Kp0 = Kv - Kq1</t>
  </si>
  <si>
    <t>d) Adja meg Ft-ban az árbevétel változást 2005-ről 2010-re, és ennek összetevőit! (Kv, Kp, Kq)! Értelmezze az eredményeket!</t>
  </si>
  <si>
    <t>Amíg az indexek %-ban, addig a különbségek (K) abszolút mértékegységben (itt: Ft) mutatják a változást. A logika nagyon hasonló!</t>
  </si>
  <si>
    <t>Az eladott mennyiség változása miatt - a termékekre együttesen - 58570 Ft-tal csökkent az árbevétel Paasche-súlyozással 2005-ről 2010-re</t>
  </si>
  <si>
    <t>Az árak változása miatt - a termékekre együttesen - 232030 Ft-tal nőtt az árbevétel Laspeyres-súlyozással 2005-ről 2010-re</t>
  </si>
  <si>
    <t>Megtett táv (km)</t>
  </si>
  <si>
    <t>Életkor (év)</t>
  </si>
  <si>
    <t>Mennyiség / Életkor (év)</t>
  </si>
  <si>
    <t>a) Készítsen kimutatást a buszok gyártója (sorok) és a buszok életkora alapján, a tábla oszlopai legyenek a buszok darabszámai, az átlagos életkorok és ezek szórásai! Készítsen az átlagokról szalagdiagramot (gyártónként és együtt)! Mit feltételez az ábra alapján? Határozza meg másik módszerrel is a főátlagot (ne a kimutatásból)!</t>
  </si>
  <si>
    <t>b, Határozza meg a szórásnégyzet-felbontás módszerével a H és H^2 mutatókat! Értelmezze az eredményeket, a változók kapcsolatát és a százalékos magyarázottságot!</t>
  </si>
  <si>
    <r>
      <t>σ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</si>
  <si>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  <charset val="238"/>
        <scheme val="minor"/>
      </rPr>
      <t>B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</si>
  <si>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  <charset val="238"/>
        <scheme val="minor"/>
      </rPr>
      <t>K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</si>
  <si>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t>VAGY</t>
  </si>
  <si>
    <t>KAPCSOLATVIZSGÁLAT</t>
  </si>
  <si>
    <t>Asszociáció</t>
  </si>
  <si>
    <t>Vegyes kapcsolat</t>
  </si>
  <si>
    <t>Korreláció (stat2!)</t>
  </si>
  <si>
    <t>egyéb (minőségi/területi) vs egyéb (minőségi/területi) - pl. hajszín vs beosztás</t>
  </si>
  <si>
    <t>egyéb (minőségi/területi) vs mennyiségi - pl. nemek vs vizsgapontszám</t>
  </si>
  <si>
    <t>mennyiségi vs mennyiségi - pl. életkor vs fizetés</t>
  </si>
  <si>
    <t>függetlenség</t>
  </si>
  <si>
    <t>függvényszerű kapcsolat</t>
  </si>
  <si>
    <t>sztochasztikus kapcsolat (valamilyen tendencia van)</t>
  </si>
  <si>
    <t>Megnézzük, hogy két ismérv közt van-e összefüggés, kapcsolat (magyarázzák-e egymást)</t>
  </si>
  <si>
    <t>Fajtái (ismérvtípusok szerint):</t>
  </si>
  <si>
    <t>Fajtái (erősség szerint):</t>
  </si>
  <si>
    <t>szoros</t>
  </si>
  <si>
    <t>gyenge</t>
  </si>
  <si>
    <t>közepes</t>
  </si>
  <si>
    <t>a) Készítsen kimutatást a buszok gyártója (sorok) és a felhasznált üzemanyag (oszlopok) alapján! Készítsen osztott szalagdiagramot (darabszámokkal)!</t>
  </si>
  <si>
    <t>b) Adja meg a százalékos megoszlásokat gyártók szerint (sorszázalékok) és ábrázolja az adatokat osztott szalagdiagrammal (százalékokkal)! Az ábra milyen kapcsolatot jelez a gyártók és az üzemanyag között?</t>
  </si>
  <si>
    <t>c) Számolja ki a Cramer féle asszociációs együtthatót és értelmezze!</t>
  </si>
  <si>
    <t>Autóbuszok működési adatai szerepelnek az adatbázisban (N=80)</t>
  </si>
  <si>
    <t>a) A buszok életkorának adataiból határozza meg és értelmezze a következő mutatókat:
átlag, módusz, medián, kvartilisek, szórás, relatív szórás, aszimmetria (ferdeség) mutató</t>
  </si>
  <si>
    <t>Jel</t>
  </si>
  <si>
    <t>Érték</t>
  </si>
  <si>
    <t>Értelmezés</t>
  </si>
  <si>
    <t>b, Ábrázolja oszlopdiagrammal az Életkorokat (nem osztályközökkel!)</t>
  </si>
  <si>
    <t>A kimutatás "lelke" a Mezőlista, amelyet a kimutatára kattintva, majd jobb klikk által tudsz előhozni</t>
  </si>
  <si>
    <t>A csoportosítás szempontját a "Sorokba" és "Oszlopokba" húzva tudod megadni.</t>
  </si>
  <si>
    <t>Kimutatásra nem hivatkozunk ("megőrül" az excel). Kimutatás másolás (Ctrl+C), majd értékként beillesztés!</t>
  </si>
  <si>
    <t>Az ábrázolni kívánt cellák kijelölése után "Beszúrás", "Diagramok", "Minden diagram" oldalon tudsz válogatni.</t>
  </si>
  <si>
    <t>Mindig add hozzá az adatfeliratokat (pl. oszlopdiagramnál az egyik oszlopra jobb klikkel kattintva "Adatfeliratok hozzáadása")</t>
  </si>
  <si>
    <t>Turisták száma (fő)</t>
  </si>
  <si>
    <t>a) Ábrázolja a készlet értékeket a teljes vizsgált időszakra!</t>
  </si>
  <si>
    <t>Készlet (E Ft, a hó utolsó napján)</t>
  </si>
  <si>
    <t>b) Határozza meg a készlet adatokból a bázis-, és láncviszonyszámokat (bázis 2019.dec.)! Értelmezze az 6. adatsor eredményeit!</t>
  </si>
  <si>
    <t>"Dollározás" (F4): 1 kattintás: sor és oszlop fix</t>
  </si>
  <si>
    <t>c) Határozza meg 2020 I. negyedévre a havi átlagos turista számot és készletet!</t>
  </si>
  <si>
    <t>átlagos turista szám</t>
  </si>
  <si>
    <t>átlagos készlet</t>
  </si>
  <si>
    <t>=</t>
  </si>
  <si>
    <t>fejlődés átlagos mértéke</t>
  </si>
  <si>
    <t>d) Határozza meg és értelmezze a teljes időszakra a turisták száma esetén a fejlődés átlagos mértékét és - ütemét!</t>
  </si>
  <si>
    <t>Vevő életkora (év)</t>
  </si>
  <si>
    <t>a) Készítsen kereszttáblát a jármű eladási helyszíne (sorok), a vizsgált évek (oszlopok), és a profit összesítések (belső értékek) alapján! Ábrázolja osztott oszlopdiagrammal (M Ft) az adatokat!</t>
  </si>
  <si>
    <t>b) Adja meg a profit változásokat 2010-ről 2015-re helyszínenként külön-külön és együtt (Vj-k, V átlag)! Értelmezze a kapott adatokat!</t>
  </si>
  <si>
    <t>c) Számolja ki a profit megoszlásokat (%) mindkét évben, és elemezze a változásokat! Készítsen ábrát (osztott szalagdiagram, %)!</t>
  </si>
  <si>
    <t>Autókereskedések adatai szerepelnek az adatbázisban (N=150).</t>
  </si>
  <si>
    <t>a) Készítsen kimutatást a buszok színe alapján! Adja meg a gyakoriságokat és a %-os relatív gyakoriságokat! Készítsen oszlopdiagramot és kördiagramot egyikről és másikról! Értelmezze az eredményeket!</t>
  </si>
  <si>
    <t>1-3</t>
  </si>
  <si>
    <t>4-6</t>
  </si>
  <si>
    <t>7-9</t>
  </si>
  <si>
    <t>10-12</t>
  </si>
  <si>
    <t>13-15</t>
  </si>
  <si>
    <t>Mennyiség / Életkor (év)2</t>
  </si>
  <si>
    <t>Osztályközök létrehozása: A sorcímkék alatt valamelyik életkor értékre jobb klikkel kattintva "Csoportosítás", majd alsó határ ("Kezdődik") és hossz ("Mi szerint") beállítása.</t>
  </si>
  <si>
    <t>gyakoriság</t>
  </si>
  <si>
    <t>relatív gyakoriság (%)</t>
  </si>
  <si>
    <t>c) Határozza meg a kumulált gyakoriságokat és kumulált relatív gyakoriságokat! Értelmezze a 3. sor eredményét!</t>
  </si>
  <si>
    <t>VONALDIAGRAM</t>
  </si>
  <si>
    <t>lásd: 1. lapfül</t>
  </si>
  <si>
    <t>Pl:</t>
  </si>
  <si>
    <t>KÖRDIAGRAM:</t>
  </si>
  <si>
    <t>lásd: 4. lapfül</t>
  </si>
  <si>
    <t>OSZLOPDIAGRAM</t>
  </si>
  <si>
    <t>lásd: 2. lapfül</t>
  </si>
  <si>
    <t>SZALAGDIAGRAM</t>
  </si>
  <si>
    <t>Fektetett oszlopdiagram :)</t>
  </si>
  <si>
    <t>lásd: 6. lapfül</t>
  </si>
  <si>
    <t>OSZTOTT OSZLOPDIAGRAM</t>
  </si>
  <si>
    <t>A megoszlás (abszolút mértékegység vagy %-os) bemutatására alkalmas</t>
  </si>
  <si>
    <t>A megoszlás (abszolút mértékegység vagy %-os) bemutatására alkalmas akár két ismérv szerint is (ha 2 oszlop van)</t>
  </si>
  <si>
    <t>lásd: 3. lapfül</t>
  </si>
  <si>
    <t>OSZTOTT SZALAGDIAGRAM</t>
  </si>
  <si>
    <t>lásd: 5. lapfül</t>
  </si>
  <si>
    <t>A megoszlás (abszolút mértékegység vagy %-os) bemutatására alkalmas akár két ismérv szerint is (ha 2 "szalag" van)</t>
  </si>
  <si>
    <t>HISZTOGRAM</t>
  </si>
  <si>
    <t>Osztályközös gyakorisági sornál használatos oszlopdiagram. "Összeérnek" az oszlopok határai</t>
  </si>
  <si>
    <t>az egyik oszlopra jobb klikkel kattintva "Adatsorok formázása" majd "Térköz szélességét" állítsd be 0%-ra</t>
  </si>
  <si>
    <t>A diagramvarázslóban "Halmozott oszlop" alatt keresd!</t>
  </si>
  <si>
    <t>A diagramvarázslóban "Halmozott sáv" alatt keresd!</t>
  </si>
  <si>
    <t>A diagramvarázslóban "Sáv" alatt keresd!</t>
  </si>
  <si>
    <t>Idősorok jellemzésére alkalmas (idősor: x tengelyen az egymást követő időszakok találhatóak)</t>
  </si>
  <si>
    <t>Alkalmas pl. a gyakoriságok szemléltetésére</t>
  </si>
  <si>
    <t>A táblázat egy tetszőleges cellájára kattintok. Majd beszúrás - kimutatás - táblázatból vagy tartományból - létező munkalapra</t>
  </si>
  <si>
    <t>Az ismérveket az  "Értékekbe" húzva pedig gyakoriságot (darabszámot), átlagot, szórást kaphatsz a behúzott ismérv melletti fekete nyíl megnyomásával ("Értékösszegzési szempont")</t>
  </si>
  <si>
    <t>Mindig adj címet az ábrának ("Diagramcím" helyére írd be)</t>
  </si>
  <si>
    <t>A diagramvarázslóban az "Oszlop" alatt keresd!</t>
  </si>
  <si>
    <t>A diagramvarázslóban az "Kör" alatt keresd!</t>
  </si>
  <si>
    <t>A diagramvarázslóban a "Vonal" alatt keresd!</t>
  </si>
  <si>
    <t>Mértékegységet (pl. abszolút mértékegység vagy %) is a fekete nyíllal tudsz választani ("Az értékek megjelenítése": ha %, akkor Oszlopösszeg vagy Sorösszeg százaléka)</t>
  </si>
  <si>
    <t xml:space="preserve">Iv </t>
  </si>
  <si>
    <t>c) Készítsen oszlopdiagramot az egyedi és aggregált indexekről!</t>
  </si>
  <si>
    <t>Sorcímkék</t>
  </si>
  <si>
    <t>Mennyiség / Szín</t>
  </si>
  <si>
    <t>Mennyiség / Szín2</t>
  </si>
  <si>
    <t>Oszlopcímkék</t>
  </si>
  <si>
    <t>Összeg / Profit (M Ft)</t>
  </si>
  <si>
    <t>"Kombinált" diagram kell (oszlop + vonal), a vonaldiagram a "másodlagos tengely" bepipálása után jön elő</t>
  </si>
  <si>
    <t>VAGY "Alt gr + é" 2szer (betű és szám előtt is)</t>
  </si>
  <si>
    <t>Ismérv</t>
  </si>
  <si>
    <t>Tulajdonság, szempont amely alapján vizsgálódunk (kérdések, amelyeket feltennél egy kérdőívben)</t>
  </si>
  <si>
    <t>Típusai</t>
  </si>
  <si>
    <t>területi</t>
  </si>
  <si>
    <t>földrajzi fogalomra kérdez rá (lakhely, születési hely)</t>
  </si>
  <si>
    <t>időbeli</t>
  </si>
  <si>
    <t>dátumok, évszámok (születési év, busz gyártási év)</t>
  </si>
  <si>
    <t>mennyiségi</t>
  </si>
  <si>
    <t>olyan ismérv, amelyre választ tudsz adni / mennyi kérdés ad választ (pl. testsúly, fizetés, életkor)</t>
  </si>
  <si>
    <t>minőségi</t>
  </si>
  <si>
    <t>minden más :) (hajszín, nem, kedvenc focicsapat)</t>
  </si>
  <si>
    <t>Mutató</t>
  </si>
  <si>
    <t>átlag</t>
  </si>
  <si>
    <t>Az átlagos életkor 7 év volt.</t>
  </si>
  <si>
    <t>módusz</t>
  </si>
  <si>
    <t>Mo</t>
  </si>
  <si>
    <t>A leggyakoribb életkor 9 év.</t>
  </si>
  <si>
    <t>Kvartilisek</t>
  </si>
  <si>
    <t>Q1</t>
  </si>
  <si>
    <t>Me=Q2</t>
  </si>
  <si>
    <t>Q3</t>
  </si>
  <si>
    <t>medián</t>
  </si>
  <si>
    <t>A buszok fele 7 évnél fiatalabb, a többi ennél idősebb</t>
  </si>
  <si>
    <t>1. kvartilis</t>
  </si>
  <si>
    <t>a buszok 25%-a 5 évnél fiatalabb, a többi idősebb</t>
  </si>
  <si>
    <t>3. kvartilis</t>
  </si>
  <si>
    <t>a buszok 75%-a 9 évnél fiatalabb, a többi idősebb</t>
  </si>
  <si>
    <t>szórás</t>
  </si>
  <si>
    <t>Az egyes buszok életkora átlagosan 2,73 évvel tér el az átlagos kortól.</t>
  </si>
  <si>
    <t>relatív szórás</t>
  </si>
  <si>
    <t>V</t>
  </si>
  <si>
    <t>Az egyes buszok életkora átlagosan 39,06%-kal tér el az átlagos kortól.</t>
  </si>
  <si>
    <t>aszimmetria</t>
  </si>
  <si>
    <t>A</t>
  </si>
  <si>
    <t>ha A=0, szimmetrikus eloszlás</t>
  </si>
  <si>
    <t>ha A&gt;0, jobbra elnyúló eloszlás</t>
  </si>
  <si>
    <t>pl. fizetések egy országban</t>
  </si>
  <si>
    <t>ha A kisebb 0, balra elnyúló eloszlás</t>
  </si>
  <si>
    <t>pl- életkorok egy országban</t>
  </si>
  <si>
    <t>A buszok életkora balra elnyúló eloszlást követ (a magasabb életkorú, idősebb buszokból van több)</t>
  </si>
  <si>
    <t>Táblázatokból - valamilyen ismérv szerint - információt szerezni kimutatásból fogunk</t>
  </si>
  <si>
    <t>Sokaság:</t>
  </si>
  <si>
    <t>elemek halmaza, amely a vizsgálatunk tárgya (pl magyar népesség, KJE hallgatói)</t>
  </si>
  <si>
    <t>Álló</t>
  </si>
  <si>
    <t>Mozgó</t>
  </si>
  <si>
    <t>időtartam jellegű sokaság (pl. turisták száma, búzatermés)</t>
  </si>
  <si>
    <t>Viszonyszámok:</t>
  </si>
  <si>
    <t>két - valamilyen szempontból összetartozó -adat hányadosa</t>
  </si>
  <si>
    <t>Megoszlási</t>
  </si>
  <si>
    <t>Dinamikus</t>
  </si>
  <si>
    <t>rész/egész viszonya (egész mindig 100%)</t>
  </si>
  <si>
    <t>pl. egy szak 60%-a fiú, 40% lány</t>
  </si>
  <si>
    <t>két időszak közti összehasonlításra szolgál (új vs régi)</t>
  </si>
  <si>
    <t>lánc</t>
  </si>
  <si>
    <t>bázis</t>
  </si>
  <si>
    <t>az előző időszakhoz viszonyítok</t>
  </si>
  <si>
    <t>egy megadott rögzített időszakhoz viszonyítok</t>
  </si>
  <si>
    <t>Idősor</t>
  </si>
  <si>
    <t>egymást követő időszakok és a hozzájuk tartozó értékek sorozata</t>
  </si>
  <si>
    <t>bázis (%)</t>
  </si>
  <si>
    <t>bázis (%-os változás)</t>
  </si>
  <si>
    <t>lánc (%)</t>
  </si>
  <si>
    <t>-</t>
  </si>
  <si>
    <t>lánc (%-os változás)</t>
  </si>
  <si>
    <t xml:space="preserve"> bázisviszonyszám: 2020. május</t>
  </si>
  <si>
    <t>2020 májusban 2019 decemberhez képest 11,76%-kal nőtt a készlet értéke</t>
  </si>
  <si>
    <t>láncviszonyszám: 2020 május</t>
  </si>
  <si>
    <t>2020 májusban 2020 áprilishez képest 5,56%-kal nőtt a készlet értéke</t>
  </si>
  <si>
    <t>Emellett írd le a tendenciát, benyomásodat</t>
  </si>
  <si>
    <t>mozgó sokaság - sima számtani átlag</t>
  </si>
  <si>
    <t>fő</t>
  </si>
  <si>
    <t>álló sokaság - kronologikus átlag</t>
  </si>
  <si>
    <t>időszaki végi értékek vannak, de ezt idősza közepére szeretnénk állítani, majd azokat átlagolni</t>
  </si>
  <si>
    <t>e ft</t>
  </si>
  <si>
    <t>fejlődés átlagos üteme</t>
  </si>
  <si>
    <t>Yn</t>
  </si>
  <si>
    <t>Y1</t>
  </si>
  <si>
    <t>n</t>
  </si>
  <si>
    <t>n-1</t>
  </si>
  <si>
    <t>Havonta átlagosan 23, 08 fővel nőtt a turisták száma 2019 dec és 2021 jan közt</t>
  </si>
  <si>
    <t>alt gr + 3 + 3</t>
  </si>
  <si>
    <t>%-os vált.</t>
  </si>
  <si>
    <t>Havonta átlagosan 3,17%-kal nőtt a turisták száma 2019 dec és 2021 jan közt</t>
  </si>
  <si>
    <t>Dinamikus viszonyszámok</t>
  </si>
  <si>
    <t>2015/2010</t>
  </si>
  <si>
    <t>%-os vált-</t>
  </si>
  <si>
    <t>V (együttes viszonyszám)</t>
  </si>
  <si>
    <t>Vj-k ( viszonyszámok a csoportokra)</t>
  </si>
  <si>
    <t>V: 2010-ről 2015-re 4,15%-kal nőtt a profit</t>
  </si>
  <si>
    <t>Vj: Győrben 66,37%-kal nőtt a profit, Pécsen 39,04%-kal csökkent, Sopron 10,01%-kal csökkent, Szegeden 10,19%-kal nőtt 2010-ről 2015-re</t>
  </si>
  <si>
    <t>megoszlási viszonyszámok</t>
  </si>
  <si>
    <t>%pontos vált.</t>
  </si>
  <si>
    <t>Két %-os érték közti különbséget %-ponttal fejezünk ki</t>
  </si>
  <si>
    <t>2010-ről 2015-ről Győr profit szerinti megoszlása 13,29%-ponttal nőtt (35,54%-ra), Pécsé 10,22%-ponttal csökkent (14,43%-ra), Soproné 4,31%-ponttal csökkent (27,39%-ra), míg Szegedé 1,24%-ponttal nőtt (22,65%-ra).</t>
  </si>
  <si>
    <t>absz. Gyak (db)</t>
  </si>
  <si>
    <t>relatív gyak (%)</t>
  </si>
  <si>
    <t>A buszok 30%-a (24 db) fehér, 21,25%-a (17 db) kék, 48,75%-a (39 db) sárga.</t>
  </si>
  <si>
    <t>b) Készítsen osztályközös gyakoriági sort az életkorokról (1 év alsó határral és 3 éves hosszakkal)! Határozza meg a relatív gyakoriságokat (%) is! Készítsen hisztogramot! Jelenítse meg a %-os megoszlás értékeket is vonaldiagrammal! Értelmezze a 4. sor eredményeit!</t>
  </si>
  <si>
    <t>absz gyak</t>
  </si>
  <si>
    <t>rel gyak (%)</t>
  </si>
  <si>
    <t>10 és 12 éves életkor közt 14 db busz van, ami az összes busz 17,50%-a.</t>
  </si>
  <si>
    <t>kumulált gyak</t>
  </si>
  <si>
    <t>kumulált rel gyak (%)</t>
  </si>
  <si>
    <t>65 busz van, ami legfeljebb 9 éves. Ezek az összes busz 81,25%-át adják.</t>
  </si>
  <si>
    <t>Megnézzük, hogy 2 ismérv közt van-e összefüggés, kapcsolat (magyarázza-e egyik a másikat)</t>
  </si>
  <si>
    <t>Fajtái (ismérvtípusok szerint)</t>
  </si>
  <si>
    <t>korreláció (stat2)</t>
  </si>
  <si>
    <t>mennyiségi vs mennyiségi  (pl életkor vs fizetés)</t>
  </si>
  <si>
    <t>vegyes kapcsolat</t>
  </si>
  <si>
    <t>egyéb (minőségi/területi) vs mennyiségi (pl nemek és vizsgapontszám)</t>
  </si>
  <si>
    <t>asszociáció</t>
  </si>
  <si>
    <t>egyéb vs egyéb (pl hajszín vs beosztás)</t>
  </si>
  <si>
    <t>fajtái (erősség szerint)</t>
  </si>
  <si>
    <t>függvényszerű kapcs.</t>
  </si>
  <si>
    <t>sztochasztikus kapcs. (tendencia van)</t>
  </si>
  <si>
    <t>Mennyiség / Gyártó</t>
  </si>
  <si>
    <t>Ha minden típus dízel-gáz aránya külön-külön megegyezne az együttes megoszlással (66,25%-33,75%), akkor NEM lenne érdemes a típus alapján megbontani a sokaságot (ez lenne a függetlenség esete)</t>
  </si>
  <si>
    <t>az asszociációs kapcsolat mérőszáma a Cramer-mérőszám - C</t>
  </si>
  <si>
    <t>mind2 ismérv minőségi ismérv, köztük asszociációs kapcs áll fenn.</t>
  </si>
  <si>
    <t>1. lépés: függetlenség esetén feltételezett gyakoriságok (fij*)</t>
  </si>
  <si>
    <t>fij (a kimutatás elemei)</t>
  </si>
  <si>
    <t>fij*: függetlenség esetén feltételezett gyakoriságok</t>
  </si>
  <si>
    <t>a sorokat (gyártókat) úgy rendezem át üzemanyag szempontból, hogy a függetlenség esetét adják ki (66,25%-33,75% megoszlást jelenti minden gyártóra)</t>
  </si>
  <si>
    <t>2. lépés: Khi-négyzet számolás</t>
  </si>
  <si>
    <t>Khi-négyzetek</t>
  </si>
  <si>
    <t>Khi-négyzetek összege</t>
  </si>
  <si>
    <t>3. lépés Cramer-mérőszám meghatározása</t>
  </si>
  <si>
    <t>s = sorok száma</t>
  </si>
  <si>
    <t>t=oszlopok száma</t>
  </si>
  <si>
    <t>t-1</t>
  </si>
  <si>
    <t>Khi-négyzet</t>
  </si>
  <si>
    <t xml:space="preserve">Cramer </t>
  </si>
  <si>
    <t>C=0</t>
  </si>
  <si>
    <t>függetlenség esete</t>
  </si>
  <si>
    <t>C=1</t>
  </si>
  <si>
    <t>C = 0,5</t>
  </si>
  <si>
    <t>C=0,2</t>
  </si>
  <si>
    <t>gyenge kapcsolat</t>
  </si>
  <si>
    <t>C=0,9</t>
  </si>
  <si>
    <t>C=0,6</t>
  </si>
  <si>
    <t>közepesnél erősebb kapcsolat</t>
  </si>
  <si>
    <t>A buszok típusa és az üzemanyaga közt gyenge kapcsolat van.</t>
  </si>
  <si>
    <t>Átlag / Életkor (év)</t>
  </si>
  <si>
    <t>Szórásp / Életkor (év)</t>
  </si>
  <si>
    <t>A MAN buszok a főátlagnál (7 év ) idősebbek, míg a másik 2 típus a főátlagnál fiatalabb. Emiatt feltételezhető valamilyen sztochasztikus kapcsolat a típus és életkor közt.</t>
  </si>
  <si>
    <t>Ha minden típusátlagéletkora (csoportátlaga) megegyezne a főátlaggal, akkor NEM lenne érdemes a típus alapján megbontani a sokaságot (ez lenne a függetlenség esete).</t>
  </si>
  <si>
    <t>N (sokasági létszám)</t>
  </si>
  <si>
    <t>Nj ( csoportlétszámok)</t>
  </si>
  <si>
    <t>X (főátlag)</t>
  </si>
  <si>
    <t>Xj (csoportátlagok)</t>
  </si>
  <si>
    <t>σ (teljes szórás)</t>
  </si>
  <si>
    <t>σj (csoportszórások)</t>
  </si>
  <si>
    <t>kimutatásból</t>
  </si>
  <si>
    <t>függvénnyel</t>
  </si>
  <si>
    <t>buszok gyártója és életkora közt keresünk kapcsolatot. Minőségi vs mennyiségi ismérv, köztül VEGYES kapcsolat áll fenn.</t>
  </si>
  <si>
    <t>A vegyes kapcsolat szorossági mutatója a szóráshányados (H)</t>
  </si>
  <si>
    <t>VARIANCIAFELBONTÁS</t>
  </si>
  <si>
    <t>variancia = szórásnégyzet (nem értelmezzük, nincs értelemes mértékegysége)</t>
  </si>
  <si>
    <t>teljes variancia = belső variancia + külő variancia</t>
  </si>
  <si>
    <t>H^2 varianciahányados)</t>
  </si>
  <si>
    <t>%-os magyarázottságot ad</t>
  </si>
  <si>
    <t>A buszok típusa 3,38%-ban magyarázza az életkorok alakulását (más szempontok összesen 96,62%-ban)</t>
  </si>
  <si>
    <t>H (szóráshányados)</t>
  </si>
  <si>
    <t>H = gyök(H2)</t>
  </si>
  <si>
    <t>A buszok típusa és az életkora közt gyenge kapcsolat van.</t>
  </si>
  <si>
    <t>Indexszámítás</t>
  </si>
  <si>
    <t>Mit vizsgálunk?</t>
  </si>
  <si>
    <t>mennyiség (pl. kg, db)</t>
  </si>
  <si>
    <t>q (quantity)</t>
  </si>
  <si>
    <t>ár (pl Ft, USD, EUR)</t>
  </si>
  <si>
    <t>p (price)</t>
  </si>
  <si>
    <t>v (value)</t>
  </si>
  <si>
    <t>régi időszak (0), új időszak (1)</t>
  </si>
  <si>
    <t>indexek</t>
  </si>
  <si>
    <t>egyedi indexek (termékeként külön-külön, "i")</t>
  </si>
  <si>
    <t>aggregált (együttes) indexek (termékekre együtt, "I")</t>
  </si>
  <si>
    <t>q0</t>
  </si>
  <si>
    <t>p0</t>
  </si>
  <si>
    <t>q1</t>
  </si>
  <si>
    <t>p1</t>
  </si>
  <si>
    <t>egyedi indexek (i)</t>
  </si>
  <si>
    <t>ip</t>
  </si>
  <si>
    <t>iq</t>
  </si>
  <si>
    <t>iv</t>
  </si>
  <si>
    <t>2005-ről 2010-re a mangó ára 22,22%-kal nőtt, az almáé 7,41%-kal nőtt, a narancsé 18,75%-kal nőtt.</t>
  </si>
  <si>
    <t>2005-ről 2010-re a mangó eladott mennyisége 10,71%-kal csökkent, az almáé 2,38%-kal nőtt, a narancsé 0,88%-kal csökkent.</t>
  </si>
  <si>
    <t>2005-ról 2010-re a mango árbevétele 9,13%-kal nőtt, az almáé 9,96%-kal nőtt, a narancsé 17,70%-kal nőtt.</t>
  </si>
  <si>
    <t>aggregált (együttes) indexek ("I")</t>
  </si>
  <si>
    <t>a kiszámításukhoz szükségünk van az "aggregátumokra"</t>
  </si>
  <si>
    <t>régi mennyiségek vs régi árak (valós bevétel régen)</t>
  </si>
  <si>
    <t>új mennyiségek vs új árakon (valós bevétel az új időszakban)</t>
  </si>
  <si>
    <t>régi mennyiségek vs új árak (fiktív, csak az indexszámítást támogató bevétel)</t>
  </si>
  <si>
    <t>új mennyiségek vs régi árak (fiktív, csak az indexszámítást támogató bevétel)</t>
  </si>
  <si>
    <t>2005-ről 2010-re 12,11%-kal nőtt az árbevétel együttesen átlagosan</t>
  </si>
  <si>
    <t>Az aggregált volumen és árindexeknél beszélhetünk bázis időszaki (Laypeyres, "0") és tárgyidőszaki (Paasche, "1") súlyozásról</t>
  </si>
  <si>
    <t>Összefüggések az indexek közt</t>
  </si>
  <si>
    <t>Laspeyres súlyozású volumenindex</t>
  </si>
  <si>
    <t>Az eladott mennyiség együttesen átlagosan 3,26%-kal csökkent Laspeyres súlyozás mellett 2005-ről 2010-re</t>
  </si>
  <si>
    <t>Az árak együttesen átlagosan 15,89%-kal nőttek Paasche súlyozás mellett 2005-ről 2010-re</t>
  </si>
  <si>
    <t>Ip1 = Iv / Iq0</t>
  </si>
  <si>
    <t>Az árbevétel a termékekre együttesen 173460 Ft-tal nőtt 2005-ről 2010-re</t>
  </si>
  <si>
    <t>összefüggés a különbségek közt:</t>
  </si>
  <si>
    <t>Laspeyres súlyozású volumenkülönbség</t>
  </si>
  <si>
    <t>Az eladott mennyiség változása miatt (a termékekre együttesen) 46660 Ft-tal csökkent a bevétel Laspeyres súlyozással 2005-ről 2010-re</t>
  </si>
  <si>
    <t>Paasche súlyozású árkülönbség</t>
  </si>
  <si>
    <t>Az árak változása miatt (a termékekre együttesen) 220120 Ft-tal nőtt a bevétel Paasche súlyozás mellett 2005-ről 2010-re</t>
  </si>
  <si>
    <t>Kp1 = Kv - Kq0</t>
  </si>
  <si>
    <t>ezeket tudjuk statisztikai eszközökkel jellemezni</t>
  </si>
  <si>
    <t>abszolút mérőszámok (mértékegység megegyezik az alapadatokéval, pl db, Ft) vs relatív mérőszámok (%)</t>
  </si>
  <si>
    <t>időpont jellegű sokaság (pl. színházak száma, orvosi rendelők száma, készlet)</t>
  </si>
  <si>
    <t>Ha nem konkrét adatot kér értelmezni, hanem általános értékelést, akkor mindenképp emeld ki a legnagyobb növekedést és csökkenést.</t>
  </si>
  <si>
    <t xml:space="preserve">"házikó" kitevő: </t>
  </si>
  <si>
    <t>kumulálás: az osztályköz felső határáig nézzük meg a gyakoriságokat (ill. a relatív gyakoriságokat)</t>
  </si>
  <si>
    <t xml:space="preserve">Ha a gyártót nem vizsgáljuk, együttesen a buszok 66,25%-a dízeles, 33,75%-a gázos. Gyártónként vizsgálva, a dízeles hajtás inkább a MAN és Ikarus buszokat jellemzi (75%, illetve 68,09%) az együttes átlagos (66,25%) meghaladóan. A dízeles Volvo buszok aránya (60%) az együttes átlag alatt vannak. Emiatt feltételezhető valamilyen kapcsolat a típus és üzemanyag közt. </t>
  </si>
  <si>
    <t>0 &lt;= C &lt;= 1ű</t>
  </si>
  <si>
    <t>szoros kapcsolat</t>
  </si>
  <si>
    <t>közepes erősségű kapcsolat</t>
  </si>
  <si>
    <t>mindig a NEM mennyiségi ismérv magyarázza a mennyiségi ismérv alakulását (0% &lt;= H2 &lt;=100%)</t>
  </si>
  <si>
    <t>Cramerhez hasonló az értelmezése (0 &lt;= H &lt;= 1)</t>
  </si>
  <si>
    <t>Két időszak közt mennyiség, ár és értékváltozást vizsgálunk %-ban (I - indexek) vagy abszolút mértékegységben (pl. Ft, K - különbségek)</t>
  </si>
  <si>
    <t>érték (pl. árbevétel)</t>
  </si>
  <si>
    <t>Paasche súlyozású árindex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</si>
</sst>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F_t_-;\-* #,##0.00\ _F_t_-;_-* &quot;-&quot;??\ _F_t_-;_-@_-"/>
    <numFmt numFmtId="164" formatCode="_-* #,##0.00_-;\-* #,##0.00_-;_-* &quot;-&quot;??_-;_-@_-"/>
    <numFmt numFmtId="165" formatCode="_-* #,##0_-;\-* #,##0_-;_-* &quot;-&quot;??_-;_-@_-"/>
  </numFmts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vertAlign val="subscript"/>
      <sz val="12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8">
    <xf numFmtId="0" fontId="0" fillId="0" borderId="0" xfId="0"/>
    <xf numFmtId="0" fontId="2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2" fillId="0" borderId="0" xfId="0" applyFont="1"/>
    <xf numFmtId="0" fontId="4" fillId="2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65" fontId="2" fillId="4" borderId="1" xfId="2" applyNumberFormat="1" applyFont="1" applyFill="1" applyBorder="1"/>
    <xf numFmtId="10" fontId="2" fillId="0" borderId="1" xfId="1" applyNumberFormat="1" applyFont="1" applyBorder="1"/>
    <xf numFmtId="0" fontId="4" fillId="4" borderId="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0" fontId="4" fillId="6" borderId="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right"/>
    </xf>
    <xf numFmtId="0" fontId="3" fillId="4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3" borderId="0" xfId="0" applyFont="1" applyFill="1"/>
    <xf numFmtId="164" fontId="2" fillId="4" borderId="0" xfId="2" applyFont="1" applyFill="1"/>
    <xf numFmtId="164" fontId="4" fillId="4" borderId="0" xfId="2" applyFont="1" applyFill="1"/>
    <xf numFmtId="0" fontId="4" fillId="3" borderId="0" xfId="0" applyFont="1" applyFill="1"/>
    <xf numFmtId="0" fontId="7" fillId="4" borderId="0" xfId="0" applyFont="1" applyFill="1"/>
    <xf numFmtId="0" fontId="2" fillId="3" borderId="0" xfId="0" applyFont="1" applyFill="1" applyAlignment="1">
      <alignment horizontal="center"/>
    </xf>
    <xf numFmtId="164" fontId="2" fillId="4" borderId="0" xfId="0" applyNumberFormat="1" applyFont="1" applyFill="1"/>
    <xf numFmtId="0" fontId="2" fillId="4" borderId="0" xfId="0" applyFont="1" applyFill="1" applyAlignment="1"/>
    <xf numFmtId="43" fontId="4" fillId="4" borderId="1" xfId="0" applyNumberFormat="1" applyFont="1" applyFill="1" applyBorder="1" applyAlignment="1">
      <alignment horizontal="left"/>
    </xf>
    <xf numFmtId="43" fontId="4" fillId="4" borderId="1" xfId="0" applyNumberFormat="1" applyFont="1" applyFill="1" applyBorder="1"/>
    <xf numFmtId="164" fontId="4" fillId="4" borderId="0" xfId="0" applyNumberFormat="1" applyFont="1" applyFill="1" applyAlignment="1">
      <alignment horizontal="left"/>
    </xf>
    <xf numFmtId="10" fontId="4" fillId="0" borderId="1" xfId="1" applyNumberFormat="1" applyFont="1" applyBorder="1"/>
    <xf numFmtId="165" fontId="4" fillId="4" borderId="1" xfId="2" applyNumberFormat="1" applyFont="1" applyFill="1" applyBorder="1"/>
    <xf numFmtId="10" fontId="4" fillId="4" borderId="1" xfId="1" applyNumberFormat="1" applyFont="1" applyFill="1" applyBorder="1"/>
    <xf numFmtId="165" fontId="4" fillId="4" borderId="1" xfId="1" applyNumberFormat="1" applyFont="1" applyFill="1" applyBorder="1"/>
    <xf numFmtId="0" fontId="2" fillId="4" borderId="7" xfId="0" applyFont="1" applyFill="1" applyBorder="1"/>
    <xf numFmtId="0" fontId="2" fillId="4" borderId="12" xfId="0" applyFont="1" applyFill="1" applyBorder="1"/>
    <xf numFmtId="0" fontId="2" fillId="4" borderId="13" xfId="0" applyFont="1" applyFill="1" applyBorder="1"/>
    <xf numFmtId="0" fontId="2" fillId="7" borderId="0" xfId="0" applyFont="1" applyFill="1"/>
    <xf numFmtId="0" fontId="2" fillId="6" borderId="0" xfId="0" applyFont="1" applyFill="1"/>
    <xf numFmtId="0" fontId="2" fillId="4" borderId="0" xfId="0" applyFont="1" applyFill="1" applyBorder="1"/>
    <xf numFmtId="0" fontId="2" fillId="4" borderId="6" xfId="0" applyFont="1" applyFill="1" applyBorder="1"/>
    <xf numFmtId="0" fontId="2" fillId="4" borderId="10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/>
    </xf>
    <xf numFmtId="10" fontId="2" fillId="4" borderId="0" xfId="0" applyNumberFormat="1" applyFont="1" applyFill="1"/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4" fillId="4" borderId="0" xfId="0" applyFont="1" applyFill="1" applyBorder="1" applyAlignment="1">
      <alignment wrapText="1"/>
    </xf>
    <xf numFmtId="0" fontId="4" fillId="4" borderId="1" xfId="0" applyFont="1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center"/>
    </xf>
    <xf numFmtId="164" fontId="4" fillId="4" borderId="0" xfId="0" applyNumberFormat="1" applyFont="1" applyFill="1"/>
    <xf numFmtId="164" fontId="4" fillId="3" borderId="1" xfId="2" applyFont="1" applyFill="1" applyBorder="1"/>
    <xf numFmtId="0" fontId="2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9" fontId="2" fillId="4" borderId="2" xfId="0" applyNumberFormat="1" applyFont="1" applyFill="1" applyBorder="1" applyAlignment="1">
      <alignment horizontal="center"/>
    </xf>
    <xf numFmtId="9" fontId="2" fillId="4" borderId="8" xfId="0" applyNumberFormat="1" applyFont="1" applyFill="1" applyBorder="1" applyAlignment="1">
      <alignment horizontal="center"/>
    </xf>
    <xf numFmtId="0" fontId="2" fillId="4" borderId="0" xfId="0" applyFont="1" applyFill="1" applyAlignment="1">
      <alignment horizontal="right"/>
    </xf>
    <xf numFmtId="2" fontId="2" fillId="4" borderId="0" xfId="0" applyNumberFormat="1" applyFont="1" applyFill="1"/>
    <xf numFmtId="164" fontId="4" fillId="3" borderId="0" xfId="2" applyFont="1" applyFill="1"/>
    <xf numFmtId="2" fontId="4" fillId="3" borderId="0" xfId="0" applyNumberFormat="1" applyFont="1" applyFill="1"/>
    <xf numFmtId="10" fontId="4" fillId="3" borderId="0" xfId="1" applyNumberFormat="1" applyFont="1" applyFill="1"/>
    <xf numFmtId="9" fontId="2" fillId="4" borderId="14" xfId="0" applyNumberFormat="1" applyFont="1" applyFill="1" applyBorder="1" applyAlignment="1">
      <alignment horizontal="center"/>
    </xf>
    <xf numFmtId="0" fontId="8" fillId="0" borderId="0" xfId="0" applyFont="1"/>
    <xf numFmtId="0" fontId="0" fillId="4" borderId="0" xfId="0" applyFill="1"/>
    <xf numFmtId="10" fontId="2" fillId="4" borderId="1" xfId="0" applyNumberFormat="1" applyFont="1" applyFill="1" applyBorder="1"/>
    <xf numFmtId="10" fontId="4" fillId="4" borderId="0" xfId="0" applyNumberFormat="1" applyFont="1" applyFill="1"/>
    <xf numFmtId="10" fontId="2" fillId="4" borderId="1" xfId="1" applyNumberFormat="1" applyFont="1" applyFill="1" applyBorder="1"/>
    <xf numFmtId="0" fontId="2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7" fillId="4" borderId="0" xfId="0" applyFont="1" applyFill="1"/>
    <xf numFmtId="10" fontId="4" fillId="4" borderId="0" xfId="1" applyNumberFormat="1" applyFont="1" applyFill="1"/>
    <xf numFmtId="10" fontId="4" fillId="4" borderId="1" xfId="1" applyNumberFormat="1" applyFont="1" applyFill="1" applyBorder="1"/>
    <xf numFmtId="10" fontId="2" fillId="4" borderId="0" xfId="0" applyNumberFormat="1" applyFont="1" applyFill="1"/>
    <xf numFmtId="0" fontId="2" fillId="4" borderId="1" xfId="0" applyFont="1" applyFill="1" applyBorder="1"/>
    <xf numFmtId="0" fontId="4" fillId="2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vertical="center" wrapText="1"/>
    </xf>
    <xf numFmtId="164" fontId="4" fillId="4" borderId="0" xfId="2" applyFont="1" applyFill="1" applyAlignment="1">
      <alignment horizontal="center"/>
    </xf>
    <xf numFmtId="2" fontId="4" fillId="4" borderId="0" xfId="0" applyNumberFormat="1" applyFont="1" applyFill="1"/>
    <xf numFmtId="0" fontId="4" fillId="9" borderId="0" xfId="0" applyFont="1" applyFill="1"/>
    <xf numFmtId="0" fontId="2" fillId="9" borderId="0" xfId="0" applyFont="1" applyFill="1"/>
    <xf numFmtId="165" fontId="2" fillId="4" borderId="0" xfId="2" applyNumberFormat="1" applyFont="1" applyFill="1"/>
    <xf numFmtId="165" fontId="4" fillId="4" borderId="0" xfId="2" applyNumberFormat="1" applyFont="1" applyFill="1"/>
    <xf numFmtId="10" fontId="4" fillId="4" borderId="1" xfId="0" applyNumberFormat="1" applyFont="1" applyFill="1" applyBorder="1"/>
    <xf numFmtId="0" fontId="4" fillId="3" borderId="1" xfId="0" applyFont="1" applyFill="1" applyBorder="1"/>
    <xf numFmtId="10" fontId="2" fillId="4" borderId="0" xfId="1" applyNumberFormat="1" applyFont="1" applyFill="1"/>
    <xf numFmtId="0" fontId="2" fillId="4" borderId="0" xfId="0" applyFont="1" applyFill="1" applyAlignment="1">
      <alignment wrapText="1"/>
    </xf>
    <xf numFmtId="0" fontId="2" fillId="10" borderId="0" xfId="0" applyFont="1" applyFill="1"/>
    <xf numFmtId="0" fontId="4" fillId="2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7" fillId="4" borderId="0" xfId="0" applyFont="1" applyFill="1" applyAlignment="1">
      <alignment wrapText="1"/>
    </xf>
    <xf numFmtId="0" fontId="4" fillId="4" borderId="0" xfId="0" applyFont="1" applyFill="1" applyBorder="1" applyAlignment="1">
      <alignment horizontal="center" wrapText="1"/>
    </xf>
    <xf numFmtId="0" fontId="2" fillId="4" borderId="0" xfId="0" applyFont="1" applyFill="1" applyAlignment="1">
      <alignment horizontal="center"/>
    </xf>
    <xf numFmtId="0" fontId="4" fillId="4" borderId="7" xfId="0" applyFont="1" applyFill="1" applyBorder="1"/>
    <xf numFmtId="0" fontId="2" fillId="4" borderId="7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6" borderId="0" xfId="0" applyFont="1" applyFill="1"/>
    <xf numFmtId="0" fontId="4" fillId="4" borderId="0" xfId="0" applyFont="1" applyFill="1" applyBorder="1"/>
    <xf numFmtId="0" fontId="2" fillId="3" borderId="0" xfId="0" applyFont="1" applyFill="1" applyBorder="1"/>
    <xf numFmtId="10" fontId="2" fillId="4" borderId="0" xfId="1" applyNumberFormat="1" applyFont="1" applyFill="1" applyBorder="1"/>
    <xf numFmtId="9" fontId="4" fillId="4" borderId="0" xfId="1" applyFont="1" applyFill="1" applyBorder="1"/>
    <xf numFmtId="10" fontId="4" fillId="4" borderId="0" xfId="1" applyNumberFormat="1" applyFont="1" applyFill="1" applyBorder="1"/>
    <xf numFmtId="0" fontId="4" fillId="8" borderId="0" xfId="0" applyFont="1" applyFill="1"/>
    <xf numFmtId="0" fontId="4" fillId="4" borderId="8" xfId="0" applyFont="1" applyFill="1" applyBorder="1"/>
    <xf numFmtId="0" fontId="2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4" fillId="2" borderId="3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2" fillId="3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2" fillId="4" borderId="7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2" fillId="4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3" borderId="0" xfId="0" applyFont="1" applyFill="1" applyAlignment="1">
      <alignment horizont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horizontal="left" wrapText="1"/>
    </xf>
    <xf numFmtId="0" fontId="2" fillId="4" borderId="0" xfId="0" applyFont="1" applyFill="1" applyAlignment="1">
      <alignment horizontal="lef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3" borderId="7" xfId="0" applyFont="1" applyFill="1" applyBorder="1"/>
    <xf numFmtId="10" fontId="0" fillId="0" borderId="0" xfId="0" applyNumberFormat="1"/>
    <xf numFmtId="0" fontId="2" fillId="4" borderId="0" xfId="0" pivotButton="1" applyFont="1" applyFill="1"/>
    <xf numFmtId="0" fontId="7" fillId="4" borderId="0" xfId="0" pivotButton="1" applyFont="1" applyFill="1"/>
    <xf numFmtId="0" fontId="7" fillId="4" borderId="0" xfId="0" pivotButton="1" applyFont="1" applyFill="1" applyAlignment="1">
      <alignment horizontal="left"/>
    </xf>
    <xf numFmtId="10" fontId="2" fillId="3" borderId="1" xfId="1" applyNumberFormat="1" applyFont="1" applyFill="1" applyBorder="1"/>
    <xf numFmtId="164" fontId="0" fillId="0" borderId="0" xfId="0" applyNumberFormat="1"/>
    <xf numFmtId="165" fontId="0" fillId="0" borderId="0" xfId="0" applyNumberFormat="1"/>
    <xf numFmtId="10" fontId="2" fillId="3" borderId="0" xfId="1" applyNumberFormat="1" applyFont="1" applyFill="1"/>
    <xf numFmtId="0" fontId="2" fillId="7" borderId="1" xfId="0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0" fontId="2" fillId="7" borderId="7" xfId="0" applyFont="1" applyFill="1" applyBorder="1"/>
    <xf numFmtId="0" fontId="2" fillId="4" borderId="15" xfId="0" applyFont="1" applyFill="1" applyBorder="1" applyAlignment="1">
      <alignment horizontal="center" wrapText="1"/>
    </xf>
    <xf numFmtId="0" fontId="2" fillId="4" borderId="16" xfId="0" applyFont="1" applyFill="1" applyBorder="1" applyAlignment="1">
      <alignment horizontal="center" wrapText="1"/>
    </xf>
    <xf numFmtId="0" fontId="2" fillId="4" borderId="17" xfId="0" applyFont="1" applyFill="1" applyBorder="1" applyAlignment="1">
      <alignment horizontal="center" wrapText="1"/>
    </xf>
    <xf numFmtId="0" fontId="2" fillId="4" borderId="18" xfId="0" applyFont="1" applyFill="1" applyBorder="1" applyAlignment="1">
      <alignment horizontal="center" wrapText="1"/>
    </xf>
    <xf numFmtId="0" fontId="2" fillId="4" borderId="19" xfId="0" applyFont="1" applyFill="1" applyBorder="1" applyAlignment="1">
      <alignment horizontal="center" wrapText="1"/>
    </xf>
    <xf numFmtId="0" fontId="2" fillId="4" borderId="20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</cellXfs>
  <cellStyles count="4">
    <cellStyle name="Ezres" xfId="2" builtinId="3"/>
    <cellStyle name="Ezres 2" xfId="3" xr:uid="{09D061E5-BD3F-4E96-AE32-D372FDBE7A91}"/>
    <cellStyle name="Normál" xfId="0" builtinId="0"/>
    <cellStyle name="Százalék" xfId="1" builtinId="5"/>
  </cellStyles>
  <dxfs count="4">
    <dxf>
      <numFmt numFmtId="164" formatCode="_-* #,##0.00_-;\-* #,##0.00_-;_-* &quot;-&quot;??_-;_-@_-"/>
    </dxf>
    <dxf>
      <numFmt numFmtId="14" formatCode="0.00%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Buszok életkora (év), db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Életkorok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'1 - LEÍRÓ STAT'!$I$69:$I$81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</c:numCache>
            </c:numRef>
          </c:cat>
          <c:val>
            <c:numRef>
              <c:f>'1 - LEÍRÓ STAT'!$J$69:$J$81</c:f>
              <c:numCache>
                <c:formatCode>General</c:formatCode>
                <c:ptCount val="13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11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1-4561-914A-DE355C83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434152"/>
        <c:axId val="740434480"/>
      </c:barChart>
      <c:catAx>
        <c:axId val="740434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Életkor</a:t>
                </a:r>
                <a:r>
                  <a:rPr lang="hu-HU" baseline="0"/>
                  <a:t> (év)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0434480"/>
        <c:crosses val="autoZero"/>
        <c:auto val="1"/>
        <c:lblAlgn val="ctr"/>
        <c:lblOffset val="100"/>
        <c:noMultiLvlLbl val="0"/>
      </c:catAx>
      <c:valAx>
        <c:axId val="74043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gyakoriságok 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043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Átlagos életkorok gyártónként és együttesen (év)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'6 - VEGYES KAPCSOLAT'!$J$42:$J$45</c:f>
              <c:strCache>
                <c:ptCount val="4"/>
                <c:pt idx="0">
                  <c:v>Ikarus</c:v>
                </c:pt>
                <c:pt idx="1">
                  <c:v>Man</c:v>
                </c:pt>
                <c:pt idx="2">
                  <c:v>Volvo</c:v>
                </c:pt>
                <c:pt idx="3">
                  <c:v>Végösszeg</c:v>
                </c:pt>
              </c:strCache>
            </c:strRef>
          </c:cat>
          <c:val>
            <c:numRef>
              <c:f>'6 - VEGYES KAPCSOLAT'!$L$42:$L$45</c:f>
              <c:numCache>
                <c:formatCode>_-* #\ ##0.00_-;\-* #\ ##0.00_-;_-* "-"??_-;_-@_-</c:formatCode>
                <c:ptCount val="4"/>
                <c:pt idx="0">
                  <c:v>6.8723404255319149</c:v>
                </c:pt>
                <c:pt idx="1">
                  <c:v>8.5</c:v>
                </c:pt>
                <c:pt idx="2">
                  <c:v>6.76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2-41A0-8EB6-2D20021E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8712568"/>
        <c:axId val="798716832"/>
      </c:barChart>
      <c:catAx>
        <c:axId val="798712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8716832"/>
        <c:crosses val="autoZero"/>
        <c:auto val="1"/>
        <c:lblAlgn val="ctr"/>
        <c:lblOffset val="100"/>
        <c:noMultiLvlLbl val="0"/>
      </c:catAx>
      <c:valAx>
        <c:axId val="79871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_-;\-* #\ 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8712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Együttes</a:t>
            </a:r>
            <a:r>
              <a:rPr lang="hu-HU" baseline="0"/>
              <a:t> és egyedi ár- , volumen- , értékindexek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INDEXSZÁMÍTÁS'!$B$84</c:f>
              <c:strCache>
                <c:ptCount val="1"/>
                <c:pt idx="0">
                  <c:v>Mango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'7 - INDEXSZÁMÍTÁS'!$C$83:$E$83</c:f>
              <c:strCache>
                <c:ptCount val="3"/>
                <c:pt idx="0">
                  <c:v>Árindexek</c:v>
                </c:pt>
                <c:pt idx="1">
                  <c:v>Volumenindexek</c:v>
                </c:pt>
                <c:pt idx="2">
                  <c:v>Értékindexek</c:v>
                </c:pt>
              </c:strCache>
            </c:strRef>
          </c:cat>
          <c:val>
            <c:numRef>
              <c:f>'7 - INDEXSZÁMÍTÁS'!$C$84:$E$84</c:f>
              <c:numCache>
                <c:formatCode>0.00%</c:formatCode>
                <c:ptCount val="3"/>
                <c:pt idx="0">
                  <c:v>1.2222222222222223</c:v>
                </c:pt>
                <c:pt idx="1">
                  <c:v>0.8928571428571429</c:v>
                </c:pt>
                <c:pt idx="2">
                  <c:v>1.0912698412698412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1-482D-A26C-C5793CCD544B}"/>
            </c:ext>
          </c:extLst>
        </c:ser>
        <c:ser>
          <c:idx val="1"/>
          <c:order val="1"/>
          <c:tx>
            <c:strRef>
              <c:f>'7 - INDEXSZÁMÍTÁS'!$B$85</c:f>
              <c:strCache>
                <c:ptCount val="1"/>
                <c:pt idx="0">
                  <c:v>Alma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'7 - INDEXSZÁMÍTÁS'!$C$83:$E$83</c:f>
              <c:strCache>
                <c:ptCount val="3"/>
                <c:pt idx="0">
                  <c:v>Árindexek</c:v>
                </c:pt>
                <c:pt idx="1">
                  <c:v>Volumenindexek</c:v>
                </c:pt>
                <c:pt idx="2">
                  <c:v>Értékindexek</c:v>
                </c:pt>
              </c:strCache>
            </c:strRef>
          </c:cat>
          <c:val>
            <c:numRef>
              <c:f>'7 - INDEXSZÁMÍTÁS'!$C$85:$E$85</c:f>
              <c:numCache>
                <c:formatCode>0.00%</c:formatCode>
                <c:ptCount val="3"/>
                <c:pt idx="0">
                  <c:v>1.0740740740740742</c:v>
                </c:pt>
                <c:pt idx="1">
                  <c:v>1.0238095238095237</c:v>
                </c:pt>
                <c:pt idx="2">
                  <c:v>1.0996472663139329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1-482D-A26C-C5793CCD544B}"/>
            </c:ext>
          </c:extLst>
        </c:ser>
        <c:ser>
          <c:idx val="2"/>
          <c:order val="2"/>
          <c:tx>
            <c:strRef>
              <c:f>'7 - INDEXSZÁMÍTÁS'!$B$86</c:f>
              <c:strCache>
                <c:ptCount val="1"/>
                <c:pt idx="0">
                  <c:v>Narancs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'7 - INDEXSZÁMÍTÁS'!$C$83:$E$83</c:f>
              <c:strCache>
                <c:ptCount val="3"/>
                <c:pt idx="0">
                  <c:v>Árindexek</c:v>
                </c:pt>
                <c:pt idx="1">
                  <c:v>Volumenindexek</c:v>
                </c:pt>
                <c:pt idx="2">
                  <c:v>Értékindexek</c:v>
                </c:pt>
              </c:strCache>
            </c:strRef>
          </c:cat>
          <c:val>
            <c:numRef>
              <c:f>'7 - INDEXSZÁMÍTÁS'!$C$86:$E$86</c:f>
              <c:numCache>
                <c:formatCode>0.00%</c:formatCode>
                <c:ptCount val="3"/>
                <c:pt idx="0">
                  <c:v>1.1875</c:v>
                </c:pt>
                <c:pt idx="1">
                  <c:v>0.99115044247787609</c:v>
                </c:pt>
                <c:pt idx="2">
                  <c:v>1.1769911504424779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31-482D-A26C-C5793CCD544B}"/>
            </c:ext>
          </c:extLst>
        </c:ser>
        <c:ser>
          <c:idx val="3"/>
          <c:order val="3"/>
          <c:tx>
            <c:strRef>
              <c:f>'7 - INDEXSZÁMÍTÁS'!$B$87</c:f>
              <c:strCache>
                <c:ptCount val="1"/>
                <c:pt idx="0">
                  <c:v>Együttesen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'7 - INDEXSZÁMÍTÁS'!$C$83:$E$83</c:f>
              <c:strCache>
                <c:ptCount val="3"/>
                <c:pt idx="0">
                  <c:v>Árindexek</c:v>
                </c:pt>
                <c:pt idx="1">
                  <c:v>Volumenindexek</c:v>
                </c:pt>
                <c:pt idx="2">
                  <c:v>Értékindexek</c:v>
                </c:pt>
              </c:strCache>
            </c:strRef>
          </c:cat>
          <c:val>
            <c:numRef>
              <c:f>'7 - INDEXSZÁMÍTÁS'!$C$87:$E$87</c:f>
              <c:numCache>
                <c:formatCode>0.00%</c:formatCode>
                <c:ptCount val="3"/>
                <c:pt idx="0">
                  <c:v>1.1589</c:v>
                </c:pt>
                <c:pt idx="1">
                  <c:v>0.96740000000000004</c:v>
                </c:pt>
                <c:pt idx="2">
                  <c:v>1.1211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31-482D-A26C-C5793CCD5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4096888"/>
        <c:axId val="954089672"/>
      </c:barChart>
      <c:catAx>
        <c:axId val="95409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4089672"/>
        <c:crosses val="autoZero"/>
        <c:auto val="1"/>
        <c:lblAlgn val="ctr"/>
        <c:lblOffset val="100"/>
        <c:noMultiLvlLbl val="0"/>
      </c:catAx>
      <c:valAx>
        <c:axId val="95408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409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Készlet (E</a:t>
            </a:r>
            <a:r>
              <a:rPr lang="hu-HU" baseline="0"/>
              <a:t> ft, a hó utolsó napján)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'2- IDŐSOR'!$B$25:$B$38</c:f>
              <c:strCache>
                <c:ptCount val="14"/>
                <c:pt idx="0">
                  <c:v>2019.dec.</c:v>
                </c:pt>
                <c:pt idx="1">
                  <c:v>2020.jan.</c:v>
                </c:pt>
                <c:pt idx="2">
                  <c:v>2020.febr.</c:v>
                </c:pt>
                <c:pt idx="3">
                  <c:v>2020.márc.</c:v>
                </c:pt>
                <c:pt idx="4">
                  <c:v>2020.ápr.</c:v>
                </c:pt>
                <c:pt idx="5">
                  <c:v>2020.máj.</c:v>
                </c:pt>
                <c:pt idx="6">
                  <c:v>2020.jún.</c:v>
                </c:pt>
                <c:pt idx="7">
                  <c:v>2020.júl.</c:v>
                </c:pt>
                <c:pt idx="8">
                  <c:v>2020.aug.</c:v>
                </c:pt>
                <c:pt idx="9">
                  <c:v>2020.szept.</c:v>
                </c:pt>
                <c:pt idx="10">
                  <c:v>2020.okt.</c:v>
                </c:pt>
                <c:pt idx="11">
                  <c:v>2020.nov.</c:v>
                </c:pt>
                <c:pt idx="12">
                  <c:v>2020.dec.</c:v>
                </c:pt>
                <c:pt idx="13">
                  <c:v>2021.jan.</c:v>
                </c:pt>
              </c:strCache>
            </c:strRef>
          </c:cat>
          <c:val>
            <c:numRef>
              <c:f>'2- IDŐSOR'!$C$25:$C$38</c:f>
              <c:numCache>
                <c:formatCode>General</c:formatCode>
                <c:ptCount val="14"/>
                <c:pt idx="0">
                  <c:v>850</c:v>
                </c:pt>
                <c:pt idx="1">
                  <c:v>800</c:v>
                </c:pt>
                <c:pt idx="2">
                  <c:v>1300</c:v>
                </c:pt>
                <c:pt idx="3">
                  <c:v>1400</c:v>
                </c:pt>
                <c:pt idx="4">
                  <c:v>900</c:v>
                </c:pt>
                <c:pt idx="5">
                  <c:v>950</c:v>
                </c:pt>
                <c:pt idx="6">
                  <c:v>1000</c:v>
                </c:pt>
                <c:pt idx="7">
                  <c:v>1200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1000</c:v>
                </c:pt>
                <c:pt idx="13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C-4DCA-B7FE-9C6FE1ED5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612160"/>
        <c:axId val="543611504"/>
      </c:lineChart>
      <c:catAx>
        <c:axId val="54361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3611504"/>
        <c:crosses val="autoZero"/>
        <c:auto val="1"/>
        <c:lblAlgn val="ctr"/>
        <c:lblOffset val="100"/>
        <c:noMultiLvlLbl val="0"/>
      </c:catAx>
      <c:valAx>
        <c:axId val="54361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4361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Profitok helyszín</a:t>
            </a:r>
            <a:r>
              <a:rPr lang="hu-HU" baseline="0"/>
              <a:t> alapján (m Ft, 2010 vs 2015)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VISZONYSZÁMOK'!$H$27</c:f>
              <c:strCache>
                <c:ptCount val="1"/>
                <c:pt idx="0">
                  <c:v>Győr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VISZONYSZÁMOK'!$I$26:$J$26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VISZONYSZÁMOK'!$I$27:$J$27</c:f>
              <c:numCache>
                <c:formatCode>_-* #\ ##0_-;\-* #\ ##0_-;_-* "-"??_-;_-@_-</c:formatCode>
                <c:ptCount val="2"/>
                <c:pt idx="0">
                  <c:v>29107</c:v>
                </c:pt>
                <c:pt idx="1">
                  <c:v>48425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E-40E2-9EFC-20D6EF468986}"/>
            </c:ext>
          </c:extLst>
        </c:ser>
        <c:ser>
          <c:idx val="1"/>
          <c:order val="1"/>
          <c:tx>
            <c:strRef>
              <c:f>'3 - VISZONYSZÁMOK'!$H$28</c:f>
              <c:strCache>
                <c:ptCount val="1"/>
                <c:pt idx="0">
                  <c:v>Pécs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VISZONYSZÁMOK'!$I$26:$J$26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VISZONYSZÁMOK'!$I$28:$J$28</c:f>
              <c:numCache>
                <c:formatCode>_-* #\ ##0_-;\-* #\ ##0_-;_-* "-"??_-;_-@_-</c:formatCode>
                <c:ptCount val="2"/>
                <c:pt idx="0">
                  <c:v>32253</c:v>
                </c:pt>
                <c:pt idx="1">
                  <c:v>19661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E-40E2-9EFC-20D6EF468986}"/>
            </c:ext>
          </c:extLst>
        </c:ser>
        <c:ser>
          <c:idx val="2"/>
          <c:order val="2"/>
          <c:tx>
            <c:strRef>
              <c:f>'3 - VISZONYSZÁMOK'!$H$29</c:f>
              <c:strCache>
                <c:ptCount val="1"/>
                <c:pt idx="0">
                  <c:v>Sopron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VISZONYSZÁMOK'!$I$26:$J$26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VISZONYSZÁMOK'!$I$29:$J$29</c:f>
              <c:numCache>
                <c:formatCode>_-* #\ ##0_-;\-* #\ ##0_-;_-* "-"??_-;_-@_-</c:formatCode>
                <c:ptCount val="2"/>
                <c:pt idx="0">
                  <c:v>41475</c:v>
                </c:pt>
                <c:pt idx="1">
                  <c:v>37322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E-40E2-9EFC-20D6EF468986}"/>
            </c:ext>
          </c:extLst>
        </c:ser>
        <c:ser>
          <c:idx val="3"/>
          <c:order val="3"/>
          <c:tx>
            <c:strRef>
              <c:f>'3 - VISZONYSZÁMOK'!$H$30</c:f>
              <c:strCache>
                <c:ptCount val="1"/>
                <c:pt idx="0">
                  <c:v>Szeged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VISZONYSZÁMOK'!$I$26:$J$26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VISZONYSZÁMOK'!$I$30:$J$30</c:f>
              <c:numCache>
                <c:formatCode>_-* #\ ##0_-;\-* #\ ##0_-;_-* "-"??_-;_-@_-</c:formatCode>
                <c:ptCount val="2"/>
                <c:pt idx="0">
                  <c:v>28004</c:v>
                </c:pt>
                <c:pt idx="1">
                  <c:v>30859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E-40E2-9EFC-20D6EF46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0429720"/>
        <c:axId val="740430704"/>
      </c:barChart>
      <c:catAx>
        <c:axId val="74042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0430704"/>
        <c:crosses val="autoZero"/>
        <c:auto val="1"/>
        <c:lblAlgn val="ctr"/>
        <c:lblOffset val="100"/>
        <c:noMultiLvlLbl val="0"/>
      </c:catAx>
      <c:valAx>
        <c:axId val="74043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042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Profit</a:t>
            </a:r>
            <a:r>
              <a:rPr lang="hu-HU" baseline="0"/>
              <a:t> megoszlások 2010-ben és 2015-ben (%)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'3 - VISZONYSZÁMOK'!$H$71</c:f>
              <c:strCache>
                <c:ptCount val="1"/>
                <c:pt idx="0">
                  <c:v>Győr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VISZONYSZÁMOK'!$I$70:$J$70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VISZONYSZÁMOK'!$I$71:$J$71</c:f>
              <c:numCache>
                <c:formatCode>0.00%</c:formatCode>
                <c:ptCount val="2"/>
                <c:pt idx="0">
                  <c:v>0.22246424995605285</c:v>
                </c:pt>
                <c:pt idx="1">
                  <c:v>0.35536850448017493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3-466E-BC07-E7C16E814BF5}"/>
            </c:ext>
          </c:extLst>
        </c:ser>
        <c:ser>
          <c:idx val="1"/>
          <c:order val="1"/>
          <c:tx>
            <c:strRef>
              <c:f>'3 - VISZONYSZÁMOK'!$H$72</c:f>
              <c:strCache>
                <c:ptCount val="1"/>
                <c:pt idx="0">
                  <c:v>Pécs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VISZONYSZÁMOK'!$I$70:$J$70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VISZONYSZÁMOK'!$I$72:$J$72</c:f>
              <c:numCache>
                <c:formatCode>0.00%</c:formatCode>
                <c:ptCount val="2"/>
                <c:pt idx="0">
                  <c:v>0.24650906839703757</c:v>
                </c:pt>
                <c:pt idx="1">
                  <c:v>0.14428291515920949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3-466E-BC07-E7C16E814BF5}"/>
            </c:ext>
          </c:extLst>
        </c:ser>
        <c:ser>
          <c:idx val="2"/>
          <c:order val="2"/>
          <c:tx>
            <c:strRef>
              <c:f>'3 - VISZONYSZÁMOK'!$H$73</c:f>
              <c:strCache>
                <c:ptCount val="1"/>
                <c:pt idx="0">
                  <c:v>Sopron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VISZONYSZÁMOK'!$I$70:$J$70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VISZONYSZÁMOK'!$I$73:$J$73</c:f>
              <c:numCache>
                <c:formatCode>0.00%</c:formatCode>
                <c:ptCount val="2"/>
                <c:pt idx="0">
                  <c:v>0.3169926398092312</c:v>
                </c:pt>
                <c:pt idx="1">
                  <c:v>0.27388876250302713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3-466E-BC07-E7C16E814BF5}"/>
            </c:ext>
          </c:extLst>
        </c:ser>
        <c:ser>
          <c:idx val="3"/>
          <c:order val="3"/>
          <c:tx>
            <c:strRef>
              <c:f>'3 - VISZONYSZÁMOK'!$H$74</c:f>
              <c:strCache>
                <c:ptCount val="1"/>
                <c:pt idx="0">
                  <c:v>Szeged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'3 - VISZONYSZÁMOK'!$I$70:$J$70</c:f>
              <c:numCache>
                <c:formatCode>General</c:formatCode>
                <c:ptCount val="2"/>
                <c:pt idx="0">
                  <c:v>2010</c:v>
                </c:pt>
                <c:pt idx="1">
                  <c:v>2015</c:v>
                </c:pt>
              </c:numCache>
            </c:numRef>
          </c:cat>
          <c:val>
            <c:numRef>
              <c:f>'3 - VISZONYSZÁMOK'!$I$74:$J$74</c:f>
              <c:numCache>
                <c:formatCode>0.00%</c:formatCode>
                <c:ptCount val="2"/>
                <c:pt idx="0">
                  <c:v>0.21403404183767838</c:v>
                </c:pt>
                <c:pt idx="1">
                  <c:v>0.22645981785758842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3-466E-BC07-E7C16E81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7047224"/>
        <c:axId val="687046896"/>
      </c:barChart>
      <c:catAx>
        <c:axId val="687047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7046896"/>
        <c:crosses val="autoZero"/>
        <c:auto val="1"/>
        <c:lblAlgn val="ctr"/>
        <c:lblOffset val="100"/>
        <c:noMultiLvlLbl val="0"/>
      </c:catAx>
      <c:valAx>
        <c:axId val="68704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704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Buszok szín</a:t>
            </a:r>
            <a:r>
              <a:rPr lang="hu-HU" baseline="0"/>
              <a:t> szerinti megoszlása (db)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'4 - GYAKORISÁGOK'!$J$28:$J$30</c:f>
              <c:strCache>
                <c:ptCount val="3"/>
                <c:pt idx="0">
                  <c:v>fehér</c:v>
                </c:pt>
                <c:pt idx="1">
                  <c:v>kék</c:v>
                </c:pt>
                <c:pt idx="2">
                  <c:v>sárga</c:v>
                </c:pt>
              </c:strCache>
            </c:strRef>
          </c:cat>
          <c:val>
            <c:numRef>
              <c:f>'4 - GYAKORISÁGOK'!$K$28:$K$30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2-4B6F-BE0B-492401661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5702056"/>
        <c:axId val="355695496"/>
      </c:barChart>
      <c:catAx>
        <c:axId val="35570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5695496"/>
        <c:crosses val="autoZero"/>
        <c:auto val="1"/>
        <c:lblAlgn val="ctr"/>
        <c:lblOffset val="100"/>
        <c:noMultiLvlLbl val="0"/>
      </c:catAx>
      <c:valAx>
        <c:axId val="35569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55702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Buszok szín</a:t>
            </a:r>
            <a:r>
              <a:rPr lang="hu-HU" baseline="0"/>
              <a:t> szerinti megoszlása (%)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'4 - GYAKORISÁGOK'!$J$28:$J$30</c:f>
              <c:strCache>
                <c:ptCount val="3"/>
                <c:pt idx="0">
                  <c:v>fehér</c:v>
                </c:pt>
                <c:pt idx="1">
                  <c:v>kék</c:v>
                </c:pt>
                <c:pt idx="2">
                  <c:v>sárga</c:v>
                </c:pt>
              </c:strCache>
            </c:strRef>
          </c:cat>
          <c:val>
            <c:numRef>
              <c:f>'4 - GYAKORISÁGOK'!$L$28:$L$30</c:f>
              <c:numCache>
                <c:formatCode>0.00%</c:formatCode>
                <c:ptCount val="3"/>
                <c:pt idx="0">
                  <c:v>0.3</c:v>
                </c:pt>
                <c:pt idx="1">
                  <c:v>0.21249999999999999</c:v>
                </c:pt>
                <c:pt idx="2">
                  <c:v>0.48749999999999999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C-4D60-B027-3504BA31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Osztályközös gyakorisági</a:t>
            </a:r>
            <a:r>
              <a:rPr lang="hu-HU" baseline="0"/>
              <a:t> sor (db) és a relatív gyakoriságok (%)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gyakoriságok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B-4EE6-A8E7-B128FC82E366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B-4EE6-A8E7-B128FC82E366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B-4EE6-A8E7-B128FC82E366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B-4EE6-A8E7-B128FC82E366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B-4EE6-A8E7-B128FC82E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'4 - GYAKORISÁGOK'!$J$62:$J$66</c:f>
              <c:strCache>
                <c:ptCount val="5"/>
                <c:pt idx="0">
                  <c:v>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13-15</c:v>
                </c:pt>
              </c:strCache>
            </c:strRef>
          </c:cat>
          <c:val>
            <c:numRef>
              <c:f>'4 - GYAKORISÁGOK'!$K$62:$K$66</c:f>
              <c:numCache>
                <c:formatCode>General</c:formatCode>
                <c:ptCount val="5"/>
                <c:pt idx="0">
                  <c:v>10</c:v>
                </c:pt>
                <c:pt idx="1">
                  <c:v>23</c:v>
                </c:pt>
                <c:pt idx="2">
                  <c:v>32</c:v>
                </c:pt>
                <c:pt idx="3">
                  <c:v>14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B-4EE6-A8E7-B128FC82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54758864"/>
        <c:axId val="954764768"/>
      </c:barChart>
      <c:lineChart>
        <c:grouping val="standard"/>
        <c:varyColors val="0"/>
        <c:ser>
          <c:idx val="1"/>
          <c:order val="1"/>
          <c:tx>
            <c:v>relatív gyakoriságok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'4 - GYAKORISÁGOK'!$J$62:$J$66</c:f>
              <c:strCache>
                <c:ptCount val="5"/>
                <c:pt idx="0">
                  <c:v>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13-15</c:v>
                </c:pt>
              </c:strCache>
            </c:strRef>
          </c:cat>
          <c:val>
            <c:numRef>
              <c:f>'4 - GYAKORISÁGOK'!$L$62:$L$66</c:f>
              <c:numCache>
                <c:formatCode>0.00%</c:formatCode>
                <c:ptCount val="5"/>
                <c:pt idx="0">
                  <c:v>0.125</c:v>
                </c:pt>
                <c:pt idx="1">
                  <c:v>0.28749999999999998</c:v>
                </c:pt>
                <c:pt idx="2">
                  <c:v>0.4</c:v>
                </c:pt>
                <c:pt idx="3">
                  <c:v>0.17499999999999999</c:v>
                </c:pt>
                <c:pt idx="4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B-4EE6-A8E7-B128FC82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1640"/>
        <c:axId val="787421352"/>
      </c:lineChart>
      <c:catAx>
        <c:axId val="95475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4764768"/>
        <c:crosses val="autoZero"/>
        <c:auto val="1"/>
        <c:lblAlgn val="ctr"/>
        <c:lblOffset val="100"/>
        <c:noMultiLvlLbl val="0"/>
      </c:catAx>
      <c:valAx>
        <c:axId val="95476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4758864"/>
        <c:crosses val="autoZero"/>
        <c:crossBetween val="between"/>
      </c:valAx>
      <c:valAx>
        <c:axId val="78742135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7381640"/>
        <c:crosses val="max"/>
        <c:crossBetween val="between"/>
      </c:valAx>
      <c:catAx>
        <c:axId val="677381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42135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Buszok gyártó és üzemanyag szerint (db)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'5 - ASSZOCIÁCIÓ'!$J$39</c:f>
              <c:strCache>
                <c:ptCount val="1"/>
                <c:pt idx="0">
                  <c:v>dízel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'5 - ASSZOCIÁCIÓ'!$I$40:$I$42</c:f>
              <c:strCache>
                <c:ptCount val="3"/>
                <c:pt idx="0">
                  <c:v>Ikarus</c:v>
                </c:pt>
                <c:pt idx="1">
                  <c:v>Man</c:v>
                </c:pt>
                <c:pt idx="2">
                  <c:v>Volvo</c:v>
                </c:pt>
              </c:strCache>
            </c:strRef>
          </c:cat>
          <c:val>
            <c:numRef>
              <c:f>'5 - ASSZOCIÁCIÓ'!$J$40:$J$42</c:f>
              <c:numCache>
                <c:formatCode>General</c:formatCode>
                <c:ptCount val="3"/>
                <c:pt idx="0">
                  <c:v>32</c:v>
                </c:pt>
                <c:pt idx="1">
                  <c:v>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E-4FDE-BFCF-2CC1D11108AA}"/>
            </c:ext>
          </c:extLst>
        </c:ser>
        <c:ser>
          <c:idx val="1"/>
          <c:order val="1"/>
          <c:tx>
            <c:strRef>
              <c:f>'5 - ASSZOCIÁCIÓ'!$K$39</c:f>
              <c:strCache>
                <c:ptCount val="1"/>
                <c:pt idx="0">
                  <c:v>gáz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'5 - ASSZOCIÁCIÓ'!$I$40:$I$42</c:f>
              <c:strCache>
                <c:ptCount val="3"/>
                <c:pt idx="0">
                  <c:v>Ikarus</c:v>
                </c:pt>
                <c:pt idx="1">
                  <c:v>Man</c:v>
                </c:pt>
                <c:pt idx="2">
                  <c:v>Volvo</c:v>
                </c:pt>
              </c:strCache>
            </c:strRef>
          </c:cat>
          <c:val>
            <c:numRef>
              <c:f>'5 - ASSZOCIÁCIÓ'!$K$40:$K$42</c:f>
              <c:numCache>
                <c:formatCode>General</c:formatCode>
                <c:ptCount val="3"/>
                <c:pt idx="0">
                  <c:v>15</c:v>
                </c:pt>
                <c:pt idx="1">
                  <c:v>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6E-4FDE-BFCF-2CC1D111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9923432"/>
        <c:axId val="689927040"/>
      </c:barChart>
      <c:catAx>
        <c:axId val="689923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9927040"/>
        <c:crosses val="autoZero"/>
        <c:auto val="1"/>
        <c:lblAlgn val="ctr"/>
        <c:lblOffset val="100"/>
        <c:noMultiLvlLbl val="0"/>
      </c:catAx>
      <c:valAx>
        <c:axId val="6899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992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Gyártó</a:t>
            </a:r>
            <a:r>
              <a:rPr lang="hu-HU" baseline="0"/>
              <a:t> szerinti, illetve együttes megoszlások (%)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dízel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'5 - ASSZOCIÁCIÓ'!$I$72:$I$75</c:f>
              <c:strCache>
                <c:ptCount val="4"/>
                <c:pt idx="0">
                  <c:v>Ikarus</c:v>
                </c:pt>
                <c:pt idx="1">
                  <c:v>Man</c:v>
                </c:pt>
                <c:pt idx="2">
                  <c:v>Volvo</c:v>
                </c:pt>
                <c:pt idx="3">
                  <c:v>Végösszeg</c:v>
                </c:pt>
              </c:strCache>
            </c:strRef>
          </c:cat>
          <c:val>
            <c:numRef>
              <c:f>'5 - ASSZOCIÁCIÓ'!$J$72:$J$75</c:f>
              <c:numCache>
                <c:formatCode>0.00%</c:formatCode>
                <c:ptCount val="4"/>
                <c:pt idx="0">
                  <c:v>0.68085106382978722</c:v>
                </c:pt>
                <c:pt idx="1">
                  <c:v>0.75</c:v>
                </c:pt>
                <c:pt idx="2">
                  <c:v>0.6</c:v>
                </c:pt>
                <c:pt idx="3">
                  <c:v>0.66249999999999998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9-4FA7-A59D-F9309C7A63AE}"/>
            </c:ext>
          </c:extLst>
        </c:ser>
        <c:ser>
          <c:idx val="1"/>
          <c:order val="1"/>
          <c:tx>
            <c:v>gáz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'5 - ASSZOCIÁCIÓ'!$I$72:$I$75</c:f>
              <c:strCache>
                <c:ptCount val="4"/>
                <c:pt idx="0">
                  <c:v>Ikarus</c:v>
                </c:pt>
                <c:pt idx="1">
                  <c:v>Man</c:v>
                </c:pt>
                <c:pt idx="2">
                  <c:v>Volvo</c:v>
                </c:pt>
                <c:pt idx="3">
                  <c:v>Végösszeg</c:v>
                </c:pt>
              </c:strCache>
            </c:strRef>
          </c:cat>
          <c:val>
            <c:numRef>
              <c:f>'5 - ASSZOCIÁCIÓ'!$K$72:$K$75</c:f>
              <c:numCache>
                <c:formatCode>0.00%</c:formatCode>
                <c:ptCount val="4"/>
                <c:pt idx="0">
                  <c:v>0.31914893617021278</c:v>
                </c:pt>
                <c:pt idx="1">
                  <c:v>0.25</c:v>
                </c:pt>
                <c:pt idx="2">
                  <c:v>0.4</c:v>
                </c:pt>
                <c:pt idx="3">
                  <c:v>0.33750000000000002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9-4FA7-A59D-F9309C7A6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6753304"/>
        <c:axId val="956753632"/>
      </c:barChart>
      <c:catAx>
        <c:axId val="956753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6753632"/>
        <c:crosses val="autoZero"/>
        <c:auto val="1"/>
        <c:lblAlgn val="ctr"/>
        <c:lblOffset val="100"/>
        <c:noMultiLvlLbl val="0"/>
      </c:catAx>
      <c:valAx>
        <c:axId val="956753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675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chart" Target="../charts/chart1.xml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chart" Target="../charts/chart2.xml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5.png"/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12" Type="http://schemas.openxmlformats.org/officeDocument/2006/relationships/image" Target="../media/image44.png"/><Relationship Id="rId2" Type="http://schemas.openxmlformats.org/officeDocument/2006/relationships/image" Target="../media/image34.png"/><Relationship Id="rId16" Type="http://schemas.openxmlformats.org/officeDocument/2006/relationships/chart" Target="../charts/chart11.xml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11" Type="http://schemas.openxmlformats.org/officeDocument/2006/relationships/image" Target="../media/image43.png"/><Relationship Id="rId5" Type="http://schemas.openxmlformats.org/officeDocument/2006/relationships/image" Target="../media/image37.png"/><Relationship Id="rId15" Type="http://schemas.openxmlformats.org/officeDocument/2006/relationships/image" Target="../media/image47.png"/><Relationship Id="rId10" Type="http://schemas.openxmlformats.org/officeDocument/2006/relationships/image" Target="../media/image42.png"/><Relationship Id="rId4" Type="http://schemas.openxmlformats.org/officeDocument/2006/relationships/image" Target="../media/image36.png"/><Relationship Id="rId9" Type="http://schemas.openxmlformats.org/officeDocument/2006/relationships/image" Target="../media/image41.png"/><Relationship Id="rId1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5</xdr:row>
      <xdr:rowOff>177799</xdr:rowOff>
    </xdr:from>
    <xdr:to>
      <xdr:col>13</xdr:col>
      <xdr:colOff>68332</xdr:colOff>
      <xdr:row>17</xdr:row>
      <xdr:rowOff>50800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1F19161E-67AD-F785-8789-289106A85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1" y="965199"/>
          <a:ext cx="7460220" cy="22352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19051</xdr:rowOff>
    </xdr:from>
    <xdr:to>
      <xdr:col>8</xdr:col>
      <xdr:colOff>247161</xdr:colOff>
      <xdr:row>35</xdr:row>
      <xdr:rowOff>109703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39F5EE74-7E39-C58A-ACF5-D3E1E46E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850" y="4152901"/>
          <a:ext cx="4565650" cy="2452852"/>
        </a:xfrm>
        <a:prstGeom prst="rect">
          <a:avLst/>
        </a:prstGeom>
      </xdr:spPr>
    </xdr:pic>
    <xdr:clientData/>
  </xdr:twoCellAnchor>
  <xdr:twoCellAnchor editAs="oneCell">
    <xdr:from>
      <xdr:col>0</xdr:col>
      <xdr:colOff>565150</xdr:colOff>
      <xdr:row>41</xdr:row>
      <xdr:rowOff>25400</xdr:rowOff>
    </xdr:from>
    <xdr:to>
      <xdr:col>11</xdr:col>
      <xdr:colOff>154152</xdr:colOff>
      <xdr:row>52</xdr:row>
      <xdr:rowOff>171450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4069FB8E-4632-6471-3F1A-C3BBC9AA7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50" y="7505700"/>
          <a:ext cx="6301441" cy="231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59</xdr:row>
      <xdr:rowOff>12701</xdr:rowOff>
    </xdr:from>
    <xdr:to>
      <xdr:col>9</xdr:col>
      <xdr:colOff>327813</xdr:colOff>
      <xdr:row>75</xdr:row>
      <xdr:rowOff>95250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C56AC93A-5218-BE44-51E1-7F36A6E75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100" y="10839451"/>
          <a:ext cx="5287652" cy="32321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103</xdr:row>
      <xdr:rowOff>165100</xdr:rowOff>
    </xdr:from>
    <xdr:to>
      <xdr:col>9</xdr:col>
      <xdr:colOff>304311</xdr:colOff>
      <xdr:row>118</xdr:row>
      <xdr:rowOff>187070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68943FFE-685A-4489-9E1D-6E84D834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49" y="19259550"/>
          <a:ext cx="5257801" cy="297472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80</xdr:row>
      <xdr:rowOff>190500</xdr:rowOff>
    </xdr:from>
    <xdr:to>
      <xdr:col>9</xdr:col>
      <xdr:colOff>348761</xdr:colOff>
      <xdr:row>96</xdr:row>
      <xdr:rowOff>73407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66F9DE68-B3E1-2D3C-A587-1C21642A5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4150" y="14954250"/>
          <a:ext cx="5289550" cy="30325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125</xdr:row>
      <xdr:rowOff>6351</xdr:rowOff>
    </xdr:from>
    <xdr:to>
      <xdr:col>10</xdr:col>
      <xdr:colOff>529964</xdr:colOff>
      <xdr:row>135</xdr:row>
      <xdr:rowOff>146050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628ECD3C-BE66-9674-C948-46D4F304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23234651"/>
          <a:ext cx="6083528" cy="210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650240</xdr:colOff>
      <xdr:row>19</xdr:row>
      <xdr:rowOff>173355</xdr:rowOff>
    </xdr:from>
    <xdr:to>
      <xdr:col>9</xdr:col>
      <xdr:colOff>850275</xdr:colOff>
      <xdr:row>21</xdr:row>
      <xdr:rowOff>44463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6D65E873-E9D0-3161-8515-A8B11FACB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5920" y="3937635"/>
          <a:ext cx="200035" cy="252108"/>
        </a:xfrm>
        <a:prstGeom prst="rect">
          <a:avLst/>
        </a:prstGeom>
      </xdr:spPr>
    </xdr:pic>
    <xdr:clientData/>
  </xdr:twoCellAnchor>
  <xdr:twoCellAnchor editAs="oneCell">
    <xdr:from>
      <xdr:col>9</xdr:col>
      <xdr:colOff>664845</xdr:colOff>
      <xdr:row>24</xdr:row>
      <xdr:rowOff>175260</xdr:rowOff>
    </xdr:from>
    <xdr:to>
      <xdr:col>9</xdr:col>
      <xdr:colOff>849955</xdr:colOff>
      <xdr:row>26</xdr:row>
      <xdr:rowOff>15240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83F56778-6055-4961-D072-540F5F89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0525" y="4914900"/>
          <a:ext cx="185110" cy="236220"/>
        </a:xfrm>
        <a:prstGeom prst="rect">
          <a:avLst/>
        </a:prstGeom>
      </xdr:spPr>
    </xdr:pic>
    <xdr:clientData/>
  </xdr:twoCellAnchor>
  <xdr:twoCellAnchor>
    <xdr:from>
      <xdr:col>19</xdr:col>
      <xdr:colOff>241300</xdr:colOff>
      <xdr:row>23</xdr:row>
      <xdr:rowOff>0</xdr:rowOff>
    </xdr:from>
    <xdr:to>
      <xdr:col>19</xdr:col>
      <xdr:colOff>577850</xdr:colOff>
      <xdr:row>24</xdr:row>
      <xdr:rowOff>127000</xdr:rowOff>
    </xdr:to>
    <xdr:cxnSp macro="">
      <xdr:nvCxnSpPr>
        <xdr:cNvPr id="7" name="Egyenes összekötő nyíllal 6">
          <a:extLst>
            <a:ext uri="{FF2B5EF4-FFF2-40B4-BE49-F238E27FC236}">
              <a16:creationId xmlns:a16="http://schemas.microsoft.com/office/drawing/2014/main" id="{A6DC6AB2-249C-8BEE-7123-067C21619E59}"/>
            </a:ext>
          </a:extLst>
        </xdr:cNvPr>
        <xdr:cNvCxnSpPr/>
      </xdr:nvCxnSpPr>
      <xdr:spPr>
        <a:xfrm>
          <a:off x="13366750" y="3937000"/>
          <a:ext cx="3365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463550</xdr:colOff>
      <xdr:row>22</xdr:row>
      <xdr:rowOff>184150</xdr:rowOff>
    </xdr:from>
    <xdr:to>
      <xdr:col>20</xdr:col>
      <xdr:colOff>577850</xdr:colOff>
      <xdr:row>24</xdr:row>
      <xdr:rowOff>69850</xdr:rowOff>
    </xdr:to>
    <xdr:cxnSp macro="">
      <xdr:nvCxnSpPr>
        <xdr:cNvPr id="8" name="Egyenes összekötő nyíllal 7">
          <a:extLst>
            <a:ext uri="{FF2B5EF4-FFF2-40B4-BE49-F238E27FC236}">
              <a16:creationId xmlns:a16="http://schemas.microsoft.com/office/drawing/2014/main" id="{B4B66B1D-6FAF-460D-AF35-BCA33DC6443F}"/>
            </a:ext>
          </a:extLst>
        </xdr:cNvPr>
        <xdr:cNvCxnSpPr/>
      </xdr:nvCxnSpPr>
      <xdr:spPr>
        <a:xfrm>
          <a:off x="14204950" y="3924300"/>
          <a:ext cx="114300" cy="2794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50800</xdr:colOff>
      <xdr:row>23</xdr:row>
      <xdr:rowOff>0</xdr:rowOff>
    </xdr:from>
    <xdr:to>
      <xdr:col>22</xdr:col>
      <xdr:colOff>412750</xdr:colOff>
      <xdr:row>24</xdr:row>
      <xdr:rowOff>101600</xdr:rowOff>
    </xdr:to>
    <xdr:cxnSp macro="">
      <xdr:nvCxnSpPr>
        <xdr:cNvPr id="9" name="Egyenes összekötő nyíllal 8">
          <a:extLst>
            <a:ext uri="{FF2B5EF4-FFF2-40B4-BE49-F238E27FC236}">
              <a16:creationId xmlns:a16="http://schemas.microsoft.com/office/drawing/2014/main" id="{63302F9E-933D-4DE5-82AB-E30443D87B59}"/>
            </a:ext>
          </a:extLst>
        </xdr:cNvPr>
        <xdr:cNvCxnSpPr/>
      </xdr:nvCxnSpPr>
      <xdr:spPr>
        <a:xfrm flipH="1">
          <a:off x="15024100" y="3937000"/>
          <a:ext cx="36195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146050</xdr:colOff>
      <xdr:row>27</xdr:row>
      <xdr:rowOff>25400</xdr:rowOff>
    </xdr:from>
    <xdr:to>
      <xdr:col>9</xdr:col>
      <xdr:colOff>36</xdr:colOff>
      <xdr:row>29</xdr:row>
      <xdr:rowOff>95274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3891C663-90F7-F253-3C29-A36191E8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8150" y="5207000"/>
          <a:ext cx="692186" cy="463574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31</xdr:row>
      <xdr:rowOff>44450</xdr:rowOff>
    </xdr:from>
    <xdr:to>
      <xdr:col>9</xdr:col>
      <xdr:colOff>158798</xdr:colOff>
      <xdr:row>33</xdr:row>
      <xdr:rowOff>177827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F9C7573A-1F75-FDA3-72C8-1A0A3CD4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50" y="6013450"/>
          <a:ext cx="939848" cy="533427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36</xdr:row>
      <xdr:rowOff>3905</xdr:rowOff>
    </xdr:from>
    <xdr:to>
      <xdr:col>15</xdr:col>
      <xdr:colOff>15240</xdr:colOff>
      <xdr:row>42</xdr:row>
      <xdr:rowOff>107387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BD6115F8-0138-A246-15B1-2DB361E6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3600" y="7077805"/>
          <a:ext cx="5956300" cy="1278232"/>
        </a:xfrm>
        <a:prstGeom prst="rect">
          <a:avLst/>
        </a:prstGeom>
      </xdr:spPr>
    </xdr:pic>
    <xdr:clientData/>
  </xdr:twoCellAnchor>
  <xdr:twoCellAnchor>
    <xdr:from>
      <xdr:col>10</xdr:col>
      <xdr:colOff>617220</xdr:colOff>
      <xdr:row>71</xdr:row>
      <xdr:rowOff>60960</xdr:rowOff>
    </xdr:from>
    <xdr:to>
      <xdr:col>21</xdr:col>
      <xdr:colOff>76200</xdr:colOff>
      <xdr:row>90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29F3AEB-9534-4930-816D-9AB0E29827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144780</xdr:colOff>
      <xdr:row>20</xdr:row>
      <xdr:rowOff>19050</xdr:rowOff>
    </xdr:from>
    <xdr:to>
      <xdr:col>4</xdr:col>
      <xdr:colOff>868680</xdr:colOff>
      <xdr:row>23</xdr:row>
      <xdr:rowOff>736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14A69638-1771-32D7-6D77-890EEFE8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0880" y="3981450"/>
          <a:ext cx="723900" cy="574776"/>
        </a:xfrm>
        <a:prstGeom prst="rect">
          <a:avLst/>
        </a:prstGeom>
      </xdr:spPr>
    </xdr:pic>
    <xdr:clientData/>
  </xdr:twoCellAnchor>
  <xdr:twoCellAnchor editAs="oneCell">
    <xdr:from>
      <xdr:col>6</xdr:col>
      <xdr:colOff>153670</xdr:colOff>
      <xdr:row>19</xdr:row>
      <xdr:rowOff>184150</xdr:rowOff>
    </xdr:from>
    <xdr:to>
      <xdr:col>6</xdr:col>
      <xdr:colOff>876300</xdr:colOff>
      <xdr:row>22</xdr:row>
      <xdr:rowOff>156331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9273FDC4-D107-1A03-6810-A1819631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6690" y="3948430"/>
          <a:ext cx="722630" cy="566541"/>
        </a:xfrm>
        <a:prstGeom prst="rect">
          <a:avLst/>
        </a:prstGeom>
      </xdr:spPr>
    </xdr:pic>
    <xdr:clientData/>
  </xdr:twoCellAnchor>
  <xdr:twoCellAnchor>
    <xdr:from>
      <xdr:col>3</xdr:col>
      <xdr:colOff>908050</xdr:colOff>
      <xdr:row>21</xdr:row>
      <xdr:rowOff>158750</xdr:rowOff>
    </xdr:from>
    <xdr:to>
      <xdr:col>4</xdr:col>
      <xdr:colOff>400050</xdr:colOff>
      <xdr:row>24</xdr:row>
      <xdr:rowOff>114300</xdr:rowOff>
    </xdr:to>
    <xdr:cxnSp macro="">
      <xdr:nvCxnSpPr>
        <xdr:cNvPr id="8" name="Egyenes összekötő nyíllal 7">
          <a:extLst>
            <a:ext uri="{FF2B5EF4-FFF2-40B4-BE49-F238E27FC236}">
              <a16:creationId xmlns:a16="http://schemas.microsoft.com/office/drawing/2014/main" id="{2AC22471-516E-CC7A-9726-DAC0A524F492}"/>
            </a:ext>
          </a:extLst>
        </xdr:cNvPr>
        <xdr:cNvCxnSpPr/>
      </xdr:nvCxnSpPr>
      <xdr:spPr>
        <a:xfrm>
          <a:off x="2997200" y="1854200"/>
          <a:ext cx="5207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533400</xdr:colOff>
      <xdr:row>60</xdr:row>
      <xdr:rowOff>151129</xdr:rowOff>
    </xdr:from>
    <xdr:to>
      <xdr:col>11</xdr:col>
      <xdr:colOff>70557</xdr:colOff>
      <xdr:row>66</xdr:row>
      <xdr:rowOff>114078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E6B931FE-A22A-ABAE-81F5-40C63155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59880" y="12434569"/>
          <a:ext cx="2402277" cy="1151669"/>
        </a:xfrm>
        <a:prstGeom prst="rect">
          <a:avLst/>
        </a:prstGeom>
      </xdr:spPr>
    </xdr:pic>
    <xdr:clientData/>
  </xdr:twoCellAnchor>
  <xdr:twoCellAnchor editAs="oneCell">
    <xdr:from>
      <xdr:col>19</xdr:col>
      <xdr:colOff>193675</xdr:colOff>
      <xdr:row>60</xdr:row>
      <xdr:rowOff>184150</xdr:rowOff>
    </xdr:from>
    <xdr:to>
      <xdr:col>26</xdr:col>
      <xdr:colOff>552661</xdr:colOff>
      <xdr:row>66</xdr:row>
      <xdr:rowOff>52597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9B042074-DCA9-B3CF-B24B-0780C1AE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38275" y="12395200"/>
          <a:ext cx="4581736" cy="1049547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60</xdr:row>
      <xdr:rowOff>139699</xdr:rowOff>
    </xdr:from>
    <xdr:to>
      <xdr:col>18</xdr:col>
      <xdr:colOff>434975</xdr:colOff>
      <xdr:row>66</xdr:row>
      <xdr:rowOff>32394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D34258C5-C40C-4912-314D-5DAF77AE2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28150" y="12350749"/>
          <a:ext cx="4448175" cy="1073795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72</xdr:row>
      <xdr:rowOff>31750</xdr:rowOff>
    </xdr:from>
    <xdr:to>
      <xdr:col>13</xdr:col>
      <xdr:colOff>558875</xdr:colOff>
      <xdr:row>76</xdr:row>
      <xdr:rowOff>34964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8FAF88A3-0650-61B1-FC56-D76B7AFF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99600" y="11912600"/>
          <a:ext cx="1460575" cy="768389"/>
        </a:xfrm>
        <a:prstGeom prst="rect">
          <a:avLst/>
        </a:prstGeom>
      </xdr:spPr>
    </xdr:pic>
    <xdr:clientData/>
  </xdr:twoCellAnchor>
  <xdr:twoCellAnchor editAs="oneCell">
    <xdr:from>
      <xdr:col>11</xdr:col>
      <xdr:colOff>387350</xdr:colOff>
      <xdr:row>81</xdr:row>
      <xdr:rowOff>6350</xdr:rowOff>
    </xdr:from>
    <xdr:to>
      <xdr:col>14</xdr:col>
      <xdr:colOff>552559</xdr:colOff>
      <xdr:row>85</xdr:row>
      <xdr:rowOff>3214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0F7AF41E-B8DD-28C7-69AF-DEB5BA54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02725" y="16665575"/>
          <a:ext cx="2022584" cy="796964"/>
        </a:xfrm>
        <a:prstGeom prst="rect">
          <a:avLst/>
        </a:prstGeom>
      </xdr:spPr>
    </xdr:pic>
    <xdr:clientData/>
  </xdr:twoCellAnchor>
  <xdr:twoCellAnchor editAs="oneCell">
    <xdr:from>
      <xdr:col>14</xdr:col>
      <xdr:colOff>374650</xdr:colOff>
      <xdr:row>72</xdr:row>
      <xdr:rowOff>38100</xdr:rowOff>
    </xdr:from>
    <xdr:to>
      <xdr:col>17</xdr:col>
      <xdr:colOff>501650</xdr:colOff>
      <xdr:row>76</xdr:row>
      <xdr:rowOff>9638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AA9B2664-0760-9F87-68A3-33DF4694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85550" y="11918950"/>
          <a:ext cx="1955800" cy="736713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</xdr:colOff>
      <xdr:row>80</xdr:row>
      <xdr:rowOff>6350</xdr:rowOff>
    </xdr:from>
    <xdr:to>
      <xdr:col>21</xdr:col>
      <xdr:colOff>412750</xdr:colOff>
      <xdr:row>87</xdr:row>
      <xdr:rowOff>143316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67656578-8013-AD87-DD96-D3FF0F5C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37950" y="16154400"/>
          <a:ext cx="4025900" cy="1514916"/>
        </a:xfrm>
        <a:prstGeom prst="rect">
          <a:avLst/>
        </a:prstGeom>
      </xdr:spPr>
    </xdr:pic>
    <xdr:clientData/>
  </xdr:twoCellAnchor>
  <xdr:twoCellAnchor>
    <xdr:from>
      <xdr:col>1</xdr:col>
      <xdr:colOff>260350</xdr:colOff>
      <xdr:row>4</xdr:row>
      <xdr:rowOff>25400</xdr:rowOff>
    </xdr:from>
    <xdr:to>
      <xdr:col>1</xdr:col>
      <xdr:colOff>260350</xdr:colOff>
      <xdr:row>5</xdr:row>
      <xdr:rowOff>190500</xdr:rowOff>
    </xdr:to>
    <xdr:cxnSp macro="">
      <xdr:nvCxnSpPr>
        <xdr:cNvPr id="18" name="Egyenes összekötő nyíllal 17">
          <a:extLst>
            <a:ext uri="{FF2B5EF4-FFF2-40B4-BE49-F238E27FC236}">
              <a16:creationId xmlns:a16="http://schemas.microsoft.com/office/drawing/2014/main" id="{49464702-948B-EB5B-8ACC-52D2C1DDEF80}"/>
            </a:ext>
          </a:extLst>
        </xdr:cNvPr>
        <xdr:cNvCxnSpPr/>
      </xdr:nvCxnSpPr>
      <xdr:spPr>
        <a:xfrm>
          <a:off x="469900" y="81280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584200</xdr:colOff>
      <xdr:row>3</xdr:row>
      <xdr:rowOff>190500</xdr:rowOff>
    </xdr:from>
    <xdr:to>
      <xdr:col>7</xdr:col>
      <xdr:colOff>196850</xdr:colOff>
      <xdr:row>6</xdr:row>
      <xdr:rowOff>0</xdr:rowOff>
    </xdr:to>
    <xdr:cxnSp macro="">
      <xdr:nvCxnSpPr>
        <xdr:cNvPr id="20" name="Egyenes összekötő nyíllal 19">
          <a:extLst>
            <a:ext uri="{FF2B5EF4-FFF2-40B4-BE49-F238E27FC236}">
              <a16:creationId xmlns:a16="http://schemas.microsoft.com/office/drawing/2014/main" id="{1285C39C-B6DB-4A3E-B93E-7307A1BEB76D}"/>
            </a:ext>
          </a:extLst>
        </xdr:cNvPr>
        <xdr:cNvCxnSpPr/>
      </xdr:nvCxnSpPr>
      <xdr:spPr>
        <a:xfrm>
          <a:off x="793750" y="781050"/>
          <a:ext cx="5670550" cy="4000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292100</xdr:colOff>
      <xdr:row>8</xdr:row>
      <xdr:rowOff>177800</xdr:rowOff>
    </xdr:from>
    <xdr:to>
      <xdr:col>1</xdr:col>
      <xdr:colOff>292100</xdr:colOff>
      <xdr:row>10</xdr:row>
      <xdr:rowOff>146050</xdr:rowOff>
    </xdr:to>
    <xdr:cxnSp macro="">
      <xdr:nvCxnSpPr>
        <xdr:cNvPr id="23" name="Egyenes összekötő nyíllal 22">
          <a:extLst>
            <a:ext uri="{FF2B5EF4-FFF2-40B4-BE49-F238E27FC236}">
              <a16:creationId xmlns:a16="http://schemas.microsoft.com/office/drawing/2014/main" id="{81B1A55A-A40E-47B4-9B3D-C6FFAC7B3131}"/>
            </a:ext>
          </a:extLst>
        </xdr:cNvPr>
        <xdr:cNvCxnSpPr/>
      </xdr:nvCxnSpPr>
      <xdr:spPr>
        <a:xfrm>
          <a:off x="501650" y="175260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609600</xdr:colOff>
      <xdr:row>8</xdr:row>
      <xdr:rowOff>190500</xdr:rowOff>
    </xdr:from>
    <xdr:to>
      <xdr:col>6</xdr:col>
      <xdr:colOff>304800</xdr:colOff>
      <xdr:row>11</xdr:row>
      <xdr:rowOff>6350</xdr:rowOff>
    </xdr:to>
    <xdr:cxnSp macro="">
      <xdr:nvCxnSpPr>
        <xdr:cNvPr id="24" name="Egyenes összekötő nyíllal 23">
          <a:extLst>
            <a:ext uri="{FF2B5EF4-FFF2-40B4-BE49-F238E27FC236}">
              <a16:creationId xmlns:a16="http://schemas.microsoft.com/office/drawing/2014/main" id="{20101870-142E-45BA-8217-3C232F15F280}"/>
            </a:ext>
          </a:extLst>
        </xdr:cNvPr>
        <xdr:cNvCxnSpPr/>
      </xdr:nvCxnSpPr>
      <xdr:spPr>
        <a:xfrm>
          <a:off x="819150" y="1765300"/>
          <a:ext cx="4724400" cy="4064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349250</xdr:colOff>
      <xdr:row>11</xdr:row>
      <xdr:rowOff>177800</xdr:rowOff>
    </xdr:from>
    <xdr:to>
      <xdr:col>6</xdr:col>
      <xdr:colOff>349250</xdr:colOff>
      <xdr:row>13</xdr:row>
      <xdr:rowOff>146050</xdr:rowOff>
    </xdr:to>
    <xdr:cxnSp macro="">
      <xdr:nvCxnSpPr>
        <xdr:cNvPr id="27" name="Egyenes összekötő nyíllal 26">
          <a:extLst>
            <a:ext uri="{FF2B5EF4-FFF2-40B4-BE49-F238E27FC236}">
              <a16:creationId xmlns:a16="http://schemas.microsoft.com/office/drawing/2014/main" id="{EB3C9A9C-47CA-4269-A537-0DEE2EE71B5F}"/>
            </a:ext>
          </a:extLst>
        </xdr:cNvPr>
        <xdr:cNvCxnSpPr/>
      </xdr:nvCxnSpPr>
      <xdr:spPr>
        <a:xfrm>
          <a:off x="5588000" y="234315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730250</xdr:colOff>
      <xdr:row>11</xdr:row>
      <xdr:rowOff>177800</xdr:rowOff>
    </xdr:from>
    <xdr:to>
      <xdr:col>9</xdr:col>
      <xdr:colOff>546100</xdr:colOff>
      <xdr:row>14</xdr:row>
      <xdr:rowOff>38100</xdr:rowOff>
    </xdr:to>
    <xdr:cxnSp macro="">
      <xdr:nvCxnSpPr>
        <xdr:cNvPr id="28" name="Egyenes összekötő nyíllal 27">
          <a:extLst>
            <a:ext uri="{FF2B5EF4-FFF2-40B4-BE49-F238E27FC236}">
              <a16:creationId xmlns:a16="http://schemas.microsoft.com/office/drawing/2014/main" id="{E5913F34-53F0-4C1C-BC61-19158E67D3E7}"/>
            </a:ext>
          </a:extLst>
        </xdr:cNvPr>
        <xdr:cNvCxnSpPr/>
      </xdr:nvCxnSpPr>
      <xdr:spPr>
        <a:xfrm>
          <a:off x="5854700" y="2343150"/>
          <a:ext cx="2482850" cy="4508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541020</xdr:colOff>
      <xdr:row>25</xdr:row>
      <xdr:rowOff>121920</xdr:rowOff>
    </xdr:from>
    <xdr:to>
      <xdr:col>25</xdr:col>
      <xdr:colOff>121920</xdr:colOff>
      <xdr:row>39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1AFE747-E297-4EB9-B315-A400EA4EC8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220980</xdr:colOff>
      <xdr:row>61</xdr:row>
      <xdr:rowOff>30480</xdr:rowOff>
    </xdr:from>
    <xdr:to>
      <xdr:col>17</xdr:col>
      <xdr:colOff>342900</xdr:colOff>
      <xdr:row>62</xdr:row>
      <xdr:rowOff>15240</xdr:rowOff>
    </xdr:to>
    <xdr:sp macro="" textlink="">
      <xdr:nvSpPr>
        <xdr:cNvPr id="4" name="Téglalap 3">
          <a:extLst>
            <a:ext uri="{FF2B5EF4-FFF2-40B4-BE49-F238E27FC236}">
              <a16:creationId xmlns:a16="http://schemas.microsoft.com/office/drawing/2014/main" id="{F5DFD9BF-26C3-4C5B-89AC-85070EC1E134}"/>
            </a:ext>
          </a:extLst>
        </xdr:cNvPr>
        <xdr:cNvSpPr/>
      </xdr:nvSpPr>
      <xdr:spPr>
        <a:xfrm>
          <a:off x="12938760" y="12512040"/>
          <a:ext cx="121920" cy="18288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25</xdr:col>
      <xdr:colOff>495300</xdr:colOff>
      <xdr:row>61</xdr:row>
      <xdr:rowOff>160020</xdr:rowOff>
    </xdr:from>
    <xdr:to>
      <xdr:col>26</xdr:col>
      <xdr:colOff>15240</xdr:colOff>
      <xdr:row>62</xdr:row>
      <xdr:rowOff>144780</xdr:rowOff>
    </xdr:to>
    <xdr:sp macro="" textlink="">
      <xdr:nvSpPr>
        <xdr:cNvPr id="21" name="Téglalap 20">
          <a:extLst>
            <a:ext uri="{FF2B5EF4-FFF2-40B4-BE49-F238E27FC236}">
              <a16:creationId xmlns:a16="http://schemas.microsoft.com/office/drawing/2014/main" id="{38A46893-5744-4D53-A7F4-20DEF4C26296}"/>
            </a:ext>
          </a:extLst>
        </xdr:cNvPr>
        <xdr:cNvSpPr/>
      </xdr:nvSpPr>
      <xdr:spPr>
        <a:xfrm>
          <a:off x="18028920" y="12641580"/>
          <a:ext cx="121920" cy="18288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31750</xdr:colOff>
      <xdr:row>40</xdr:row>
      <xdr:rowOff>88900</xdr:rowOff>
    </xdr:from>
    <xdr:to>
      <xdr:col>14</xdr:col>
      <xdr:colOff>387350</xdr:colOff>
      <xdr:row>40</xdr:row>
      <xdr:rowOff>88900</xdr:rowOff>
    </xdr:to>
    <xdr:cxnSp macro="">
      <xdr:nvCxnSpPr>
        <xdr:cNvPr id="13" name="Egyenes összekötő nyíllal 12">
          <a:extLst>
            <a:ext uri="{FF2B5EF4-FFF2-40B4-BE49-F238E27FC236}">
              <a16:creationId xmlns:a16="http://schemas.microsoft.com/office/drawing/2014/main" id="{B9357C9F-3274-D83C-D275-E4E8B6694430}"/>
            </a:ext>
          </a:extLst>
        </xdr:cNvPr>
        <xdr:cNvCxnSpPr/>
      </xdr:nvCxnSpPr>
      <xdr:spPr>
        <a:xfrm flipH="1">
          <a:off x="11163300" y="8293100"/>
          <a:ext cx="965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50800</xdr:colOff>
      <xdr:row>36</xdr:row>
      <xdr:rowOff>76200</xdr:rowOff>
    </xdr:from>
    <xdr:to>
      <xdr:col>13</xdr:col>
      <xdr:colOff>603250</xdr:colOff>
      <xdr:row>37</xdr:row>
      <xdr:rowOff>88900</xdr:rowOff>
    </xdr:to>
    <xdr:cxnSp macro="">
      <xdr:nvCxnSpPr>
        <xdr:cNvPr id="14" name="Egyenes összekötő nyíllal 13">
          <a:extLst>
            <a:ext uri="{FF2B5EF4-FFF2-40B4-BE49-F238E27FC236}">
              <a16:creationId xmlns:a16="http://schemas.microsoft.com/office/drawing/2014/main" id="{94901322-2A15-46A5-93C4-354905379B18}"/>
            </a:ext>
          </a:extLst>
        </xdr:cNvPr>
        <xdr:cNvCxnSpPr/>
      </xdr:nvCxnSpPr>
      <xdr:spPr>
        <a:xfrm flipH="1" flipV="1">
          <a:off x="10814050" y="7086600"/>
          <a:ext cx="552450" cy="1968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19050</xdr:colOff>
      <xdr:row>38</xdr:row>
      <xdr:rowOff>0</xdr:rowOff>
    </xdr:from>
    <xdr:to>
      <xdr:col>14</xdr:col>
      <xdr:colOff>19050</xdr:colOff>
      <xdr:row>39</xdr:row>
      <xdr:rowOff>107950</xdr:rowOff>
    </xdr:to>
    <xdr:cxnSp macro="">
      <xdr:nvCxnSpPr>
        <xdr:cNvPr id="16" name="Egyenes összekötő nyíllal 15">
          <a:extLst>
            <a:ext uri="{FF2B5EF4-FFF2-40B4-BE49-F238E27FC236}">
              <a16:creationId xmlns:a16="http://schemas.microsoft.com/office/drawing/2014/main" id="{FA729914-916C-49EE-ABBA-EA3F6C499F39}"/>
            </a:ext>
          </a:extLst>
        </xdr:cNvPr>
        <xdr:cNvCxnSpPr/>
      </xdr:nvCxnSpPr>
      <xdr:spPr>
        <a:xfrm flipH="1">
          <a:off x="10782300" y="7378700"/>
          <a:ext cx="609600" cy="2921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31750</xdr:colOff>
      <xdr:row>37</xdr:row>
      <xdr:rowOff>120650</xdr:rowOff>
    </xdr:from>
    <xdr:to>
      <xdr:col>14</xdr:col>
      <xdr:colOff>19050</xdr:colOff>
      <xdr:row>38</xdr:row>
      <xdr:rowOff>88900</xdr:rowOff>
    </xdr:to>
    <xdr:cxnSp macro="">
      <xdr:nvCxnSpPr>
        <xdr:cNvPr id="20" name="Egyenes összekötő nyíllal 19">
          <a:extLst>
            <a:ext uri="{FF2B5EF4-FFF2-40B4-BE49-F238E27FC236}">
              <a16:creationId xmlns:a16="http://schemas.microsoft.com/office/drawing/2014/main" id="{CFD2FE61-B18A-4AD1-B701-18FAE84C62F4}"/>
            </a:ext>
          </a:extLst>
        </xdr:cNvPr>
        <xdr:cNvCxnSpPr/>
      </xdr:nvCxnSpPr>
      <xdr:spPr>
        <a:xfrm flipH="1">
          <a:off x="10795000" y="7315200"/>
          <a:ext cx="59690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12700</xdr:colOff>
      <xdr:row>37</xdr:row>
      <xdr:rowOff>63500</xdr:rowOff>
    </xdr:from>
    <xdr:to>
      <xdr:col>13</xdr:col>
      <xdr:colOff>584200</xdr:colOff>
      <xdr:row>37</xdr:row>
      <xdr:rowOff>120650</xdr:rowOff>
    </xdr:to>
    <xdr:cxnSp macro="">
      <xdr:nvCxnSpPr>
        <xdr:cNvPr id="22" name="Egyenes összekötő nyíllal 21">
          <a:extLst>
            <a:ext uri="{FF2B5EF4-FFF2-40B4-BE49-F238E27FC236}">
              <a16:creationId xmlns:a16="http://schemas.microsoft.com/office/drawing/2014/main" id="{3C98A624-F546-46F1-96AE-9EFAB420B58D}"/>
            </a:ext>
          </a:extLst>
        </xdr:cNvPr>
        <xdr:cNvCxnSpPr/>
      </xdr:nvCxnSpPr>
      <xdr:spPr>
        <a:xfrm flipH="1" flipV="1">
          <a:off x="10775950" y="7258050"/>
          <a:ext cx="571500" cy="57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739140</xdr:colOff>
      <xdr:row>15</xdr:row>
      <xdr:rowOff>99060</xdr:rowOff>
    </xdr:from>
    <xdr:to>
      <xdr:col>19</xdr:col>
      <xdr:colOff>579120</xdr:colOff>
      <xdr:row>31</xdr:row>
      <xdr:rowOff>15240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4DCDBF8-6F37-446E-9F22-580AF7FF41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571500</xdr:colOff>
      <xdr:row>78</xdr:row>
      <xdr:rowOff>182880</xdr:rowOff>
    </xdr:from>
    <xdr:to>
      <xdr:col>11</xdr:col>
      <xdr:colOff>830580</xdr:colOff>
      <xdr:row>92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DCF17AD-FBBD-4CD1-8F14-9DCE4A3EDF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18</xdr:row>
      <xdr:rowOff>142875</xdr:rowOff>
    </xdr:from>
    <xdr:to>
      <xdr:col>20</xdr:col>
      <xdr:colOff>260350</xdr:colOff>
      <xdr:row>32</xdr:row>
      <xdr:rowOff>130175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3CFB4A6-FA28-4288-956B-A7C39923D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349250</xdr:colOff>
      <xdr:row>18</xdr:row>
      <xdr:rowOff>155575</xdr:rowOff>
    </xdr:from>
    <xdr:to>
      <xdr:col>28</xdr:col>
      <xdr:colOff>520700</xdr:colOff>
      <xdr:row>32</xdr:row>
      <xdr:rowOff>142875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37B12E0-8268-44C8-8D7A-1072753372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67</xdr:row>
      <xdr:rowOff>155575</xdr:rowOff>
    </xdr:from>
    <xdr:to>
      <xdr:col>20</xdr:col>
      <xdr:colOff>69850</xdr:colOff>
      <xdr:row>81</xdr:row>
      <xdr:rowOff>142875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E2A2B0C-DB54-47E8-8DA1-F88BD26E65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10</xdr:row>
      <xdr:rowOff>12700</xdr:rowOff>
    </xdr:from>
    <xdr:to>
      <xdr:col>9</xdr:col>
      <xdr:colOff>514350</xdr:colOff>
      <xdr:row>11</xdr:row>
      <xdr:rowOff>69850</xdr:rowOff>
    </xdr:to>
    <xdr:cxnSp macro="">
      <xdr:nvCxnSpPr>
        <xdr:cNvPr id="5" name="Egyenes összekötő nyíllal 4">
          <a:extLst>
            <a:ext uri="{FF2B5EF4-FFF2-40B4-BE49-F238E27FC236}">
              <a16:creationId xmlns:a16="http://schemas.microsoft.com/office/drawing/2014/main" id="{ACEE8FC7-6FCB-4D5C-A307-AE13D52FB18C}"/>
            </a:ext>
          </a:extLst>
        </xdr:cNvPr>
        <xdr:cNvCxnSpPr/>
      </xdr:nvCxnSpPr>
      <xdr:spPr>
        <a:xfrm flipH="1" flipV="1">
          <a:off x="6858000" y="1905000"/>
          <a:ext cx="495300" cy="2540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12700</xdr:rowOff>
    </xdr:from>
    <xdr:to>
      <xdr:col>12</xdr:col>
      <xdr:colOff>654050</xdr:colOff>
      <xdr:row>11</xdr:row>
      <xdr:rowOff>44450</xdr:rowOff>
    </xdr:to>
    <xdr:cxnSp macro="">
      <xdr:nvCxnSpPr>
        <xdr:cNvPr id="7" name="Egyenes összekötő nyíllal 6">
          <a:extLst>
            <a:ext uri="{FF2B5EF4-FFF2-40B4-BE49-F238E27FC236}">
              <a16:creationId xmlns:a16="http://schemas.microsoft.com/office/drawing/2014/main" id="{38DAF6AA-7623-4089-B4FD-7D1776563DF8}"/>
            </a:ext>
          </a:extLst>
        </xdr:cNvPr>
        <xdr:cNvCxnSpPr/>
      </xdr:nvCxnSpPr>
      <xdr:spPr>
        <a:xfrm flipV="1">
          <a:off x="9931400" y="1905000"/>
          <a:ext cx="654050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83000</xdr:colOff>
      <xdr:row>8</xdr:row>
      <xdr:rowOff>12700</xdr:rowOff>
    </xdr:from>
    <xdr:to>
      <xdr:col>12</xdr:col>
      <xdr:colOff>590550</xdr:colOff>
      <xdr:row>8</xdr:row>
      <xdr:rowOff>192700</xdr:rowOff>
    </xdr:to>
    <xdr:sp macro="" textlink="">
      <xdr:nvSpPr>
        <xdr:cNvPr id="9" name="Jobb oldali kapcsos zárójel 8">
          <a:extLst>
            <a:ext uri="{FF2B5EF4-FFF2-40B4-BE49-F238E27FC236}">
              <a16:creationId xmlns:a16="http://schemas.microsoft.com/office/drawing/2014/main" id="{0C04950D-5F0E-453B-AAFA-2B1EC742F717}"/>
            </a:ext>
          </a:extLst>
        </xdr:cNvPr>
        <xdr:cNvSpPr/>
      </xdr:nvSpPr>
      <xdr:spPr>
        <a:xfrm rot="5400000">
          <a:off x="8631950" y="-198700"/>
          <a:ext cx="180000" cy="3600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11</xdr:col>
      <xdr:colOff>565149</xdr:colOff>
      <xdr:row>112</xdr:row>
      <xdr:rowOff>38100</xdr:rowOff>
    </xdr:from>
    <xdr:to>
      <xdr:col>16</xdr:col>
      <xdr:colOff>361950</xdr:colOff>
      <xdr:row>119</xdr:row>
      <xdr:rowOff>29928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756BC7DF-C4F0-D696-364E-E1D1693F8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5199" y="22021800"/>
          <a:ext cx="3054351" cy="1369778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123</xdr:row>
      <xdr:rowOff>114300</xdr:rowOff>
    </xdr:from>
    <xdr:to>
      <xdr:col>19</xdr:col>
      <xdr:colOff>492319</xdr:colOff>
      <xdr:row>126</xdr:row>
      <xdr:rowOff>111155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EC3924E4-68AE-9678-9021-FDB53F5E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24053800"/>
          <a:ext cx="3778444" cy="577880"/>
        </a:xfrm>
        <a:prstGeom prst="rect">
          <a:avLst/>
        </a:prstGeom>
      </xdr:spPr>
    </xdr:pic>
    <xdr:clientData/>
  </xdr:twoCellAnchor>
  <xdr:twoCellAnchor>
    <xdr:from>
      <xdr:col>11</xdr:col>
      <xdr:colOff>203200</xdr:colOff>
      <xdr:row>125</xdr:row>
      <xdr:rowOff>184150</xdr:rowOff>
    </xdr:from>
    <xdr:to>
      <xdr:col>17</xdr:col>
      <xdr:colOff>158750</xdr:colOff>
      <xdr:row>126</xdr:row>
      <xdr:rowOff>127000</xdr:rowOff>
    </xdr:to>
    <xdr:cxnSp macro="">
      <xdr:nvCxnSpPr>
        <xdr:cNvPr id="17" name="Egyenes összekötő nyíllal 16">
          <a:extLst>
            <a:ext uri="{FF2B5EF4-FFF2-40B4-BE49-F238E27FC236}">
              <a16:creationId xmlns:a16="http://schemas.microsoft.com/office/drawing/2014/main" id="{1EE00256-7E30-446A-63D0-9B048B18394F}"/>
            </a:ext>
          </a:extLst>
        </xdr:cNvPr>
        <xdr:cNvCxnSpPr/>
      </xdr:nvCxnSpPr>
      <xdr:spPr>
        <a:xfrm flipV="1">
          <a:off x="9817100" y="24517350"/>
          <a:ext cx="3759200" cy="1397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258130</xdr:colOff>
      <xdr:row>126</xdr:row>
      <xdr:rowOff>50801</xdr:rowOff>
    </xdr:from>
    <xdr:to>
      <xdr:col>20</xdr:col>
      <xdr:colOff>139700</xdr:colOff>
      <xdr:row>132</xdr:row>
      <xdr:rowOff>182523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C67C6F4F-667A-04EB-BFC6-8DBAC159A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99230" y="24790401"/>
          <a:ext cx="3501070" cy="1312822"/>
        </a:xfrm>
        <a:prstGeom prst="rect">
          <a:avLst/>
        </a:prstGeom>
      </xdr:spPr>
    </xdr:pic>
    <xdr:clientData/>
  </xdr:twoCellAnchor>
  <xdr:twoCellAnchor>
    <xdr:from>
      <xdr:col>13</xdr:col>
      <xdr:colOff>53340</xdr:colOff>
      <xdr:row>31</xdr:row>
      <xdr:rowOff>60960</xdr:rowOff>
    </xdr:from>
    <xdr:to>
      <xdr:col>20</xdr:col>
      <xdr:colOff>411480</xdr:colOff>
      <xdr:row>45</xdr:row>
      <xdr:rowOff>30480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0252384-AA2D-441A-ACEA-6D8313DB0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351790</xdr:colOff>
      <xdr:row>75</xdr:row>
      <xdr:rowOff>110490</xdr:rowOff>
    </xdr:from>
    <xdr:to>
      <xdr:col>13</xdr:col>
      <xdr:colOff>85090</xdr:colOff>
      <xdr:row>89</xdr:row>
      <xdr:rowOff>80010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D9C7606-15D8-42D6-AC81-7058E75F93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120650</xdr:colOff>
      <xdr:row>44</xdr:row>
      <xdr:rowOff>117475</xdr:rowOff>
    </xdr:from>
    <xdr:to>
      <xdr:col>10</xdr:col>
      <xdr:colOff>1143000</xdr:colOff>
      <xdr:row>45</xdr:row>
      <xdr:rowOff>47625</xdr:rowOff>
    </xdr:to>
    <xdr:cxnSp macro="">
      <xdr:nvCxnSpPr>
        <xdr:cNvPr id="6" name="Egyenes összekötő nyíllal 5">
          <a:extLst>
            <a:ext uri="{FF2B5EF4-FFF2-40B4-BE49-F238E27FC236}">
              <a16:creationId xmlns:a16="http://schemas.microsoft.com/office/drawing/2014/main" id="{DD2CFE17-C1F9-C3C4-8A64-9A1E44E6BE70}"/>
            </a:ext>
          </a:extLst>
        </xdr:cNvPr>
        <xdr:cNvCxnSpPr/>
      </xdr:nvCxnSpPr>
      <xdr:spPr>
        <a:xfrm flipV="1">
          <a:off x="7740650" y="8956675"/>
          <a:ext cx="1022350" cy="133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438150</xdr:colOff>
      <xdr:row>44</xdr:row>
      <xdr:rowOff>88900</xdr:rowOff>
    </xdr:from>
    <xdr:to>
      <xdr:col>11</xdr:col>
      <xdr:colOff>1003300</xdr:colOff>
      <xdr:row>45</xdr:row>
      <xdr:rowOff>44450</xdr:rowOff>
    </xdr:to>
    <xdr:cxnSp macro="">
      <xdr:nvCxnSpPr>
        <xdr:cNvPr id="7" name="Egyenes összekötő nyíllal 6">
          <a:extLst>
            <a:ext uri="{FF2B5EF4-FFF2-40B4-BE49-F238E27FC236}">
              <a16:creationId xmlns:a16="http://schemas.microsoft.com/office/drawing/2014/main" id="{69CE85A8-BCB5-45C0-83EF-22ED6B7D545F}"/>
            </a:ext>
          </a:extLst>
        </xdr:cNvPr>
        <xdr:cNvCxnSpPr/>
      </xdr:nvCxnSpPr>
      <xdr:spPr>
        <a:xfrm flipV="1">
          <a:off x="9988550" y="8274050"/>
          <a:ext cx="5651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311150</xdr:colOff>
      <xdr:row>44</xdr:row>
      <xdr:rowOff>127000</xdr:rowOff>
    </xdr:from>
    <xdr:to>
      <xdr:col>12</xdr:col>
      <xdr:colOff>1181100</xdr:colOff>
      <xdr:row>45</xdr:row>
      <xdr:rowOff>44450</xdr:rowOff>
    </xdr:to>
    <xdr:cxnSp macro="">
      <xdr:nvCxnSpPr>
        <xdr:cNvPr id="10" name="Egyenes összekötő nyíllal 9">
          <a:extLst>
            <a:ext uri="{FF2B5EF4-FFF2-40B4-BE49-F238E27FC236}">
              <a16:creationId xmlns:a16="http://schemas.microsoft.com/office/drawing/2014/main" id="{DC0A8BF5-D486-4E2A-B07E-306E0AA215B9}"/>
            </a:ext>
          </a:extLst>
        </xdr:cNvPr>
        <xdr:cNvCxnSpPr/>
      </xdr:nvCxnSpPr>
      <xdr:spPr>
        <a:xfrm flipV="1">
          <a:off x="11220450" y="8312150"/>
          <a:ext cx="869950" cy="1143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723900</xdr:colOff>
      <xdr:row>64</xdr:row>
      <xdr:rowOff>23689</xdr:rowOff>
    </xdr:from>
    <xdr:to>
      <xdr:col>11</xdr:col>
      <xdr:colOff>1143000</xdr:colOff>
      <xdr:row>68</xdr:row>
      <xdr:rowOff>156885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740EFD15-481F-2F86-1AC0-D9D1F687B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9160" y="12619549"/>
          <a:ext cx="2133600" cy="925676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787400</xdr:colOff>
      <xdr:row>73</xdr:row>
      <xdr:rowOff>158750</xdr:rowOff>
    </xdr:from>
    <xdr:to>
      <xdr:col>11</xdr:col>
      <xdr:colOff>922749</xdr:colOff>
      <xdr:row>75</xdr:row>
      <xdr:rowOff>171471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D18D3961-1B58-8EF6-71B9-B5B08090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2200" y="13462000"/>
          <a:ext cx="1835244" cy="40642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82</xdr:row>
      <xdr:rowOff>76200</xdr:rowOff>
    </xdr:from>
    <xdr:to>
      <xdr:col>10</xdr:col>
      <xdr:colOff>1329167</xdr:colOff>
      <xdr:row>86</xdr:row>
      <xdr:rowOff>190546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C309D7F7-56DE-5482-D631-C5C2FE40E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6600" y="16002000"/>
          <a:ext cx="2178162" cy="901746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95</xdr:row>
      <xdr:rowOff>57150</xdr:rowOff>
    </xdr:from>
    <xdr:to>
      <xdr:col>10</xdr:col>
      <xdr:colOff>1360919</xdr:colOff>
      <xdr:row>100</xdr:row>
      <xdr:rowOff>54025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96882066-8D56-7AF4-ED4B-D38F4C9C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86600" y="18643600"/>
          <a:ext cx="2209914" cy="977950"/>
        </a:xfrm>
        <a:prstGeom prst="rect">
          <a:avLst/>
        </a:prstGeom>
      </xdr:spPr>
    </xdr:pic>
    <xdr:clientData/>
  </xdr:twoCellAnchor>
  <xdr:twoCellAnchor editAs="oneCell">
    <xdr:from>
      <xdr:col>9</xdr:col>
      <xdr:colOff>803275</xdr:colOff>
      <xdr:row>103</xdr:row>
      <xdr:rowOff>193675</xdr:rowOff>
    </xdr:from>
    <xdr:to>
      <xdr:col>10</xdr:col>
      <xdr:colOff>655989</xdr:colOff>
      <xdr:row>106</xdr:row>
      <xdr:rowOff>130202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18FD00BB-7605-7E5F-7A5A-2A12A4FB7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91425" y="20939125"/>
          <a:ext cx="650909" cy="539777"/>
        </a:xfrm>
        <a:prstGeom prst="rect">
          <a:avLst/>
        </a:prstGeom>
      </xdr:spPr>
    </xdr:pic>
    <xdr:clientData/>
  </xdr:twoCellAnchor>
  <xdr:twoCellAnchor>
    <xdr:from>
      <xdr:col>9</xdr:col>
      <xdr:colOff>12700</xdr:colOff>
      <xdr:row>9</xdr:row>
      <xdr:rowOff>184150</xdr:rowOff>
    </xdr:from>
    <xdr:to>
      <xdr:col>9</xdr:col>
      <xdr:colOff>508000</xdr:colOff>
      <xdr:row>11</xdr:row>
      <xdr:rowOff>44450</xdr:rowOff>
    </xdr:to>
    <xdr:cxnSp macro="">
      <xdr:nvCxnSpPr>
        <xdr:cNvPr id="22" name="Egyenes összekötő nyíllal 21">
          <a:extLst>
            <a:ext uri="{FF2B5EF4-FFF2-40B4-BE49-F238E27FC236}">
              <a16:creationId xmlns:a16="http://schemas.microsoft.com/office/drawing/2014/main" id="{247AB9BC-4A14-4810-B0A3-C5A31661DC52}"/>
            </a:ext>
          </a:extLst>
        </xdr:cNvPr>
        <xdr:cNvCxnSpPr/>
      </xdr:nvCxnSpPr>
      <xdr:spPr>
        <a:xfrm flipH="1" flipV="1">
          <a:off x="7118350" y="1873250"/>
          <a:ext cx="495300" cy="2540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584200</xdr:colOff>
      <xdr:row>10</xdr:row>
      <xdr:rowOff>31750</xdr:rowOff>
    </xdr:from>
    <xdr:to>
      <xdr:col>12</xdr:col>
      <xdr:colOff>12700</xdr:colOff>
      <xdr:row>11</xdr:row>
      <xdr:rowOff>44450</xdr:rowOff>
    </xdr:to>
    <xdr:cxnSp macro="">
      <xdr:nvCxnSpPr>
        <xdr:cNvPr id="24" name="Egyenes összekötő nyíllal 23">
          <a:extLst>
            <a:ext uri="{FF2B5EF4-FFF2-40B4-BE49-F238E27FC236}">
              <a16:creationId xmlns:a16="http://schemas.microsoft.com/office/drawing/2014/main" id="{12892C91-6B52-43C8-803A-1C16D2305CE6}"/>
            </a:ext>
          </a:extLst>
        </xdr:cNvPr>
        <xdr:cNvCxnSpPr/>
      </xdr:nvCxnSpPr>
      <xdr:spPr>
        <a:xfrm flipV="1">
          <a:off x="10134600" y="1917700"/>
          <a:ext cx="787400" cy="2095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114750</xdr:colOff>
      <xdr:row>8</xdr:row>
      <xdr:rowOff>44450</xdr:rowOff>
    </xdr:from>
    <xdr:to>
      <xdr:col>11</xdr:col>
      <xdr:colOff>1270000</xdr:colOff>
      <xdr:row>9</xdr:row>
      <xdr:rowOff>38250</xdr:rowOff>
    </xdr:to>
    <xdr:sp macro="" textlink="">
      <xdr:nvSpPr>
        <xdr:cNvPr id="26" name="Jobb oldali kapcsos zárójel 25">
          <a:extLst>
            <a:ext uri="{FF2B5EF4-FFF2-40B4-BE49-F238E27FC236}">
              <a16:creationId xmlns:a16="http://schemas.microsoft.com/office/drawing/2014/main" id="{28DD38A3-F62D-7127-0F44-BDAD4BB979E5}"/>
            </a:ext>
          </a:extLst>
        </xdr:cNvPr>
        <xdr:cNvSpPr/>
      </xdr:nvSpPr>
      <xdr:spPr>
        <a:xfrm rot="5400000">
          <a:off x="8925075" y="-167975"/>
          <a:ext cx="190650" cy="3600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oneCell">
    <xdr:from>
      <xdr:col>11</xdr:col>
      <xdr:colOff>587375</xdr:colOff>
      <xdr:row>81</xdr:row>
      <xdr:rowOff>151765</xdr:rowOff>
    </xdr:from>
    <xdr:to>
      <xdr:col>19</xdr:col>
      <xdr:colOff>510540</xdr:colOff>
      <xdr:row>87</xdr:row>
      <xdr:rowOff>197275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2F1F1D18-C5E9-CD24-75B8-AB381F87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97135" y="16138525"/>
          <a:ext cx="6499225" cy="1272330"/>
        </a:xfrm>
        <a:prstGeom prst="rect">
          <a:avLst/>
        </a:prstGeom>
      </xdr:spPr>
    </xdr:pic>
    <xdr:clientData/>
  </xdr:twoCellAnchor>
  <xdr:twoCellAnchor>
    <xdr:from>
      <xdr:col>13</xdr:col>
      <xdr:colOff>431800</xdr:colOff>
      <xdr:row>103</xdr:row>
      <xdr:rowOff>12700</xdr:rowOff>
    </xdr:from>
    <xdr:to>
      <xdr:col>13</xdr:col>
      <xdr:colOff>431800</xdr:colOff>
      <xdr:row>104</xdr:row>
      <xdr:rowOff>31850</xdr:rowOff>
    </xdr:to>
    <xdr:cxnSp macro="">
      <xdr:nvCxnSpPr>
        <xdr:cNvPr id="5" name="Egyenes összekötő nyíllal 4">
          <a:extLst>
            <a:ext uri="{FF2B5EF4-FFF2-40B4-BE49-F238E27FC236}">
              <a16:creationId xmlns:a16="http://schemas.microsoft.com/office/drawing/2014/main" id="{03CB1554-5D11-4C08-AAE7-F5D30CCFC89E}"/>
            </a:ext>
          </a:extLst>
        </xdr:cNvPr>
        <xdr:cNvCxnSpPr/>
      </xdr:nvCxnSpPr>
      <xdr:spPr>
        <a:xfrm flipV="1">
          <a:off x="12376150" y="20758150"/>
          <a:ext cx="0" cy="222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1349375</xdr:colOff>
      <xdr:row>61</xdr:row>
      <xdr:rowOff>172720</xdr:rowOff>
    </xdr:from>
    <xdr:to>
      <xdr:col>23</xdr:col>
      <xdr:colOff>373851</xdr:colOff>
      <xdr:row>67</xdr:row>
      <xdr:rowOff>160020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CE08F835-D8B1-B4CC-CCAA-5E8A57F0F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38355" y="12174220"/>
          <a:ext cx="6629236" cy="11760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1112520</xdr:colOff>
      <xdr:row>94</xdr:row>
      <xdr:rowOff>36830</xdr:rowOff>
    </xdr:from>
    <xdr:to>
      <xdr:col>20</xdr:col>
      <xdr:colOff>327660</xdr:colOff>
      <xdr:row>99</xdr:row>
      <xdr:rowOff>161354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EE103DBA-7219-E912-F80F-2A9868A27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22280" y="18713450"/>
          <a:ext cx="6393180" cy="1115124"/>
        </a:xfrm>
        <a:prstGeom prst="rect">
          <a:avLst/>
        </a:prstGeom>
      </xdr:spPr>
    </xdr:pic>
    <xdr:clientData/>
  </xdr:twoCellAnchor>
  <xdr:twoCellAnchor>
    <xdr:from>
      <xdr:col>8</xdr:col>
      <xdr:colOff>182880</xdr:colOff>
      <xdr:row>46</xdr:row>
      <xdr:rowOff>182880</xdr:rowOff>
    </xdr:from>
    <xdr:to>
      <xdr:col>12</xdr:col>
      <xdr:colOff>1021080</xdr:colOff>
      <xdr:row>60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CAAFDB0-903F-411B-89B8-548DF4EDB8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527050</xdr:colOff>
      <xdr:row>5</xdr:row>
      <xdr:rowOff>88900</xdr:rowOff>
    </xdr:from>
    <xdr:to>
      <xdr:col>6</xdr:col>
      <xdr:colOff>584200</xdr:colOff>
      <xdr:row>6</xdr:row>
      <xdr:rowOff>101600</xdr:rowOff>
    </xdr:to>
    <xdr:cxnSp macro="">
      <xdr:nvCxnSpPr>
        <xdr:cNvPr id="6" name="Egyenes összekötő nyíllal 5">
          <a:extLst>
            <a:ext uri="{FF2B5EF4-FFF2-40B4-BE49-F238E27FC236}">
              <a16:creationId xmlns:a16="http://schemas.microsoft.com/office/drawing/2014/main" id="{792C84FB-A178-603D-A52D-C09DF9C6E3C1}"/>
            </a:ext>
          </a:extLst>
        </xdr:cNvPr>
        <xdr:cNvCxnSpPr/>
      </xdr:nvCxnSpPr>
      <xdr:spPr>
        <a:xfrm flipV="1">
          <a:off x="6356350" y="1016000"/>
          <a:ext cx="1422400" cy="2095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6</xdr:row>
      <xdr:rowOff>114300</xdr:rowOff>
    </xdr:from>
    <xdr:to>
      <xdr:col>6</xdr:col>
      <xdr:colOff>590550</xdr:colOff>
      <xdr:row>7</xdr:row>
      <xdr:rowOff>88900</xdr:rowOff>
    </xdr:to>
    <xdr:cxnSp macro="">
      <xdr:nvCxnSpPr>
        <xdr:cNvPr id="8" name="Egyenes összekötő nyíllal 7">
          <a:extLst>
            <a:ext uri="{FF2B5EF4-FFF2-40B4-BE49-F238E27FC236}">
              <a16:creationId xmlns:a16="http://schemas.microsoft.com/office/drawing/2014/main" id="{E5FA78AF-DFE9-446B-8681-F58FEFA49E19}"/>
            </a:ext>
          </a:extLst>
        </xdr:cNvPr>
        <xdr:cNvCxnSpPr/>
      </xdr:nvCxnSpPr>
      <xdr:spPr>
        <a:xfrm>
          <a:off x="6661150" y="1219200"/>
          <a:ext cx="14414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466724</xdr:colOff>
      <xdr:row>20</xdr:row>
      <xdr:rowOff>580</xdr:rowOff>
    </xdr:from>
    <xdr:to>
      <xdr:col>2</xdr:col>
      <xdr:colOff>1379219</xdr:colOff>
      <xdr:row>22</xdr:row>
      <xdr:rowOff>660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F1C42C75-B8BD-B7F8-1DB4-0C4E900E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6864" y="3902020"/>
          <a:ext cx="912495" cy="670640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330200</xdr:colOff>
      <xdr:row>19</xdr:row>
      <xdr:rowOff>175055</xdr:rowOff>
    </xdr:from>
    <xdr:to>
      <xdr:col>3</xdr:col>
      <xdr:colOff>1173480</xdr:colOff>
      <xdr:row>22</xdr:row>
      <xdr:rowOff>26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D23C5CB4-8972-3145-AD74-EC38E80C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3860" y="3878375"/>
          <a:ext cx="843280" cy="69365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19</xdr:row>
      <xdr:rowOff>166524</xdr:rowOff>
    </xdr:from>
    <xdr:to>
      <xdr:col>5</xdr:col>
      <xdr:colOff>53340</xdr:colOff>
      <xdr:row>22</xdr:row>
      <xdr:rowOff>666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3A61DA15-649E-92E7-3B8C-3A0267DC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0" y="3869844"/>
          <a:ext cx="1424940" cy="702822"/>
        </a:xfrm>
        <a:prstGeom prst="rect">
          <a:avLst/>
        </a:prstGeom>
      </xdr:spPr>
    </xdr:pic>
    <xdr:clientData/>
  </xdr:twoCellAnchor>
  <xdr:twoCellAnchor>
    <xdr:from>
      <xdr:col>3</xdr:col>
      <xdr:colOff>196850</xdr:colOff>
      <xdr:row>35</xdr:row>
      <xdr:rowOff>114300</xdr:rowOff>
    </xdr:from>
    <xdr:to>
      <xdr:col>3</xdr:col>
      <xdr:colOff>1339850</xdr:colOff>
      <xdr:row>35</xdr:row>
      <xdr:rowOff>120650</xdr:rowOff>
    </xdr:to>
    <xdr:cxnSp macro="">
      <xdr:nvCxnSpPr>
        <xdr:cNvPr id="18" name="Egyenes összekötő nyíllal 17">
          <a:extLst>
            <a:ext uri="{FF2B5EF4-FFF2-40B4-BE49-F238E27FC236}">
              <a16:creationId xmlns:a16="http://schemas.microsoft.com/office/drawing/2014/main" id="{6468D9C9-C853-586E-77C9-5CCAF0278ABB}"/>
            </a:ext>
          </a:extLst>
        </xdr:cNvPr>
        <xdr:cNvCxnSpPr/>
      </xdr:nvCxnSpPr>
      <xdr:spPr>
        <a:xfrm flipV="1">
          <a:off x="2857500" y="7035800"/>
          <a:ext cx="11430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203200</xdr:colOff>
      <xdr:row>37</xdr:row>
      <xdr:rowOff>114300</xdr:rowOff>
    </xdr:from>
    <xdr:to>
      <xdr:col>3</xdr:col>
      <xdr:colOff>1346200</xdr:colOff>
      <xdr:row>37</xdr:row>
      <xdr:rowOff>120650</xdr:rowOff>
    </xdr:to>
    <xdr:cxnSp macro="">
      <xdr:nvCxnSpPr>
        <xdr:cNvPr id="19" name="Egyenes összekötő nyíllal 18">
          <a:extLst>
            <a:ext uri="{FF2B5EF4-FFF2-40B4-BE49-F238E27FC236}">
              <a16:creationId xmlns:a16="http://schemas.microsoft.com/office/drawing/2014/main" id="{FA8E683A-7E12-4561-8EA9-A5447F96D0CB}"/>
            </a:ext>
          </a:extLst>
        </xdr:cNvPr>
        <xdr:cNvCxnSpPr/>
      </xdr:nvCxnSpPr>
      <xdr:spPr>
        <a:xfrm flipV="1">
          <a:off x="2863850" y="7404100"/>
          <a:ext cx="11430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215900</xdr:colOff>
      <xdr:row>39</xdr:row>
      <xdr:rowOff>120650</xdr:rowOff>
    </xdr:from>
    <xdr:to>
      <xdr:col>3</xdr:col>
      <xdr:colOff>1358900</xdr:colOff>
      <xdr:row>39</xdr:row>
      <xdr:rowOff>127000</xdr:rowOff>
    </xdr:to>
    <xdr:cxnSp macro="">
      <xdr:nvCxnSpPr>
        <xdr:cNvPr id="20" name="Egyenes összekötő nyíllal 19">
          <a:extLst>
            <a:ext uri="{FF2B5EF4-FFF2-40B4-BE49-F238E27FC236}">
              <a16:creationId xmlns:a16="http://schemas.microsoft.com/office/drawing/2014/main" id="{304D3944-4C0F-4F8C-8E27-DF61B002D01E}"/>
            </a:ext>
          </a:extLst>
        </xdr:cNvPr>
        <xdr:cNvCxnSpPr/>
      </xdr:nvCxnSpPr>
      <xdr:spPr>
        <a:xfrm flipV="1">
          <a:off x="2876550" y="7829550"/>
          <a:ext cx="11430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222250</xdr:colOff>
      <xdr:row>41</xdr:row>
      <xdr:rowOff>114300</xdr:rowOff>
    </xdr:from>
    <xdr:to>
      <xdr:col>3</xdr:col>
      <xdr:colOff>1365250</xdr:colOff>
      <xdr:row>41</xdr:row>
      <xdr:rowOff>120650</xdr:rowOff>
    </xdr:to>
    <xdr:cxnSp macro="">
      <xdr:nvCxnSpPr>
        <xdr:cNvPr id="21" name="Egyenes összekötő nyíllal 20">
          <a:extLst>
            <a:ext uri="{FF2B5EF4-FFF2-40B4-BE49-F238E27FC236}">
              <a16:creationId xmlns:a16="http://schemas.microsoft.com/office/drawing/2014/main" id="{D4BBB4D7-6EE3-4ED0-9BF3-7F4401E38DAE}"/>
            </a:ext>
          </a:extLst>
        </xdr:cNvPr>
        <xdr:cNvCxnSpPr/>
      </xdr:nvCxnSpPr>
      <xdr:spPr>
        <a:xfrm flipV="1">
          <a:off x="2882900" y="8242300"/>
          <a:ext cx="11430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50800</xdr:colOff>
      <xdr:row>45</xdr:row>
      <xdr:rowOff>44449</xdr:rowOff>
    </xdr:from>
    <xdr:to>
      <xdr:col>2</xdr:col>
      <xdr:colOff>952500</xdr:colOff>
      <xdr:row>50</xdr:row>
      <xdr:rowOff>9442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19111256-2FAA-22F0-E5C7-F61A0D23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480" y="9295129"/>
          <a:ext cx="1915160" cy="9555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56</xdr:row>
      <xdr:rowOff>129540</xdr:rowOff>
    </xdr:from>
    <xdr:to>
      <xdr:col>2</xdr:col>
      <xdr:colOff>186263</xdr:colOff>
      <xdr:row>59</xdr:row>
      <xdr:rowOff>194314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9CB3625C-8F63-9829-0E1D-3E2ED7297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730" y="11597640"/>
          <a:ext cx="1180673" cy="659134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61</xdr:row>
      <xdr:rowOff>171450</xdr:rowOff>
    </xdr:from>
    <xdr:to>
      <xdr:col>1</xdr:col>
      <xdr:colOff>930320</xdr:colOff>
      <xdr:row>64</xdr:row>
      <xdr:rowOff>187356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DE7B147A-2441-F140-3A93-57321B9F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12592050"/>
          <a:ext cx="882695" cy="596931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70</xdr:row>
      <xdr:rowOff>38100</xdr:rowOff>
    </xdr:from>
    <xdr:to>
      <xdr:col>1</xdr:col>
      <xdr:colOff>971595</xdr:colOff>
      <xdr:row>72</xdr:row>
      <xdr:rowOff>149250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93A05385-BA04-B90E-B44B-DF99AFE1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850" y="14268450"/>
          <a:ext cx="882695" cy="4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75</xdr:row>
      <xdr:rowOff>177800</xdr:rowOff>
    </xdr:from>
    <xdr:to>
      <xdr:col>2</xdr:col>
      <xdr:colOff>3224</xdr:colOff>
      <xdr:row>78</xdr:row>
      <xdr:rowOff>187355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8FF23E3B-9C99-DC17-2AE4-5092D66A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5430500"/>
          <a:ext cx="958899" cy="59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1296176</xdr:colOff>
      <xdr:row>51</xdr:row>
      <xdr:rowOff>27940</xdr:rowOff>
    </xdr:from>
    <xdr:to>
      <xdr:col>4</xdr:col>
      <xdr:colOff>1194345</xdr:colOff>
      <xdr:row>53</xdr:row>
      <xdr:rowOff>129540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73FAB857-FF3F-3960-BC76-128C54E5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16316" y="10467340"/>
          <a:ext cx="2778529" cy="49784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87</xdr:row>
      <xdr:rowOff>31750</xdr:rowOff>
    </xdr:from>
    <xdr:to>
      <xdr:col>2</xdr:col>
      <xdr:colOff>1041400</xdr:colOff>
      <xdr:row>88</xdr:row>
      <xdr:rowOff>76200</xdr:rowOff>
    </xdr:to>
    <xdr:cxnSp macro="">
      <xdr:nvCxnSpPr>
        <xdr:cNvPr id="33" name="Egyenes összekötő nyíllal 32">
          <a:extLst>
            <a:ext uri="{FF2B5EF4-FFF2-40B4-BE49-F238E27FC236}">
              <a16:creationId xmlns:a16="http://schemas.microsoft.com/office/drawing/2014/main" id="{92F8699A-00CA-F9DA-6165-585CFAD9F60B}"/>
            </a:ext>
          </a:extLst>
        </xdr:cNvPr>
        <xdr:cNvCxnSpPr/>
      </xdr:nvCxnSpPr>
      <xdr:spPr>
        <a:xfrm flipV="1">
          <a:off x="1371600" y="17646650"/>
          <a:ext cx="81280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82550</xdr:colOff>
      <xdr:row>86</xdr:row>
      <xdr:rowOff>184150</xdr:rowOff>
    </xdr:from>
    <xdr:to>
      <xdr:col>3</xdr:col>
      <xdr:colOff>895350</xdr:colOff>
      <xdr:row>88</xdr:row>
      <xdr:rowOff>31750</xdr:rowOff>
    </xdr:to>
    <xdr:cxnSp macro="">
      <xdr:nvCxnSpPr>
        <xdr:cNvPr id="34" name="Egyenes összekötő nyíllal 33">
          <a:extLst>
            <a:ext uri="{FF2B5EF4-FFF2-40B4-BE49-F238E27FC236}">
              <a16:creationId xmlns:a16="http://schemas.microsoft.com/office/drawing/2014/main" id="{F917E822-4156-4E25-98D4-FEDB22342EBE}"/>
            </a:ext>
          </a:extLst>
        </xdr:cNvPr>
        <xdr:cNvCxnSpPr/>
      </xdr:nvCxnSpPr>
      <xdr:spPr>
        <a:xfrm flipV="1">
          <a:off x="2743200" y="17602200"/>
          <a:ext cx="81280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95250</xdr:colOff>
      <xdr:row>87</xdr:row>
      <xdr:rowOff>19050</xdr:rowOff>
    </xdr:from>
    <xdr:to>
      <xdr:col>4</xdr:col>
      <xdr:colOff>908050</xdr:colOff>
      <xdr:row>88</xdr:row>
      <xdr:rowOff>63500</xdr:rowOff>
    </xdr:to>
    <xdr:cxnSp macro="">
      <xdr:nvCxnSpPr>
        <xdr:cNvPr id="35" name="Egyenes összekötő nyíllal 34">
          <a:extLst>
            <a:ext uri="{FF2B5EF4-FFF2-40B4-BE49-F238E27FC236}">
              <a16:creationId xmlns:a16="http://schemas.microsoft.com/office/drawing/2014/main" id="{D936503E-B7E5-488A-A29A-36118D3C57B6}"/>
            </a:ext>
          </a:extLst>
        </xdr:cNvPr>
        <xdr:cNvCxnSpPr/>
      </xdr:nvCxnSpPr>
      <xdr:spPr>
        <a:xfrm flipV="1">
          <a:off x="4159250" y="17633950"/>
          <a:ext cx="81280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101601</xdr:colOff>
      <xdr:row>109</xdr:row>
      <xdr:rowOff>69850</xdr:rowOff>
    </xdr:from>
    <xdr:to>
      <xdr:col>2</xdr:col>
      <xdr:colOff>929640</xdr:colOff>
      <xdr:row>111</xdr:row>
      <xdr:rowOff>149301</xdr:rowOff>
    </xdr:to>
    <xdr:pic>
      <xdr:nvPicPr>
        <xdr:cNvPr id="37" name="Kép 36">
          <a:extLst>
            <a:ext uri="{FF2B5EF4-FFF2-40B4-BE49-F238E27FC236}">
              <a16:creationId xmlns:a16="http://schemas.microsoft.com/office/drawing/2014/main" id="{5D63216E-6D9B-CC58-187E-657D9F4F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601" y="22152610"/>
          <a:ext cx="1948179" cy="475691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1397000</xdr:colOff>
      <xdr:row>111</xdr:row>
      <xdr:rowOff>88470</xdr:rowOff>
    </xdr:from>
    <xdr:to>
      <xdr:col>4</xdr:col>
      <xdr:colOff>1219200</xdr:colOff>
      <xdr:row>113</xdr:row>
      <xdr:rowOff>114318</xdr:rowOff>
    </xdr:to>
    <xdr:pic>
      <xdr:nvPicPr>
        <xdr:cNvPr id="43" name="Kép 42">
          <a:extLst>
            <a:ext uri="{FF2B5EF4-FFF2-40B4-BE49-F238E27FC236}">
              <a16:creationId xmlns:a16="http://schemas.microsoft.com/office/drawing/2014/main" id="{7F2EA915-9C24-5A7F-86E8-72E4F0422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0000" y="22427770"/>
          <a:ext cx="2743200" cy="41954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116</xdr:row>
      <xdr:rowOff>95250</xdr:rowOff>
    </xdr:from>
    <xdr:to>
      <xdr:col>3</xdr:col>
      <xdr:colOff>304497</xdr:colOff>
      <xdr:row>118</xdr:row>
      <xdr:rowOff>190500</xdr:rowOff>
    </xdr:to>
    <xdr:pic>
      <xdr:nvPicPr>
        <xdr:cNvPr id="45" name="Kép 44">
          <a:extLst>
            <a:ext uri="{FF2B5EF4-FFF2-40B4-BE49-F238E27FC236}">
              <a16:creationId xmlns:a16="http://schemas.microsoft.com/office/drawing/2014/main" id="{D7C2ADCD-938D-17D8-998B-9635E0077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1130" y="23602950"/>
          <a:ext cx="2767027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97790</xdr:colOff>
      <xdr:row>122</xdr:row>
      <xdr:rowOff>76200</xdr:rowOff>
    </xdr:from>
    <xdr:to>
      <xdr:col>2</xdr:col>
      <xdr:colOff>1364568</xdr:colOff>
      <xdr:row>124</xdr:row>
      <xdr:rowOff>152400</xdr:rowOff>
    </xdr:to>
    <xdr:pic>
      <xdr:nvPicPr>
        <xdr:cNvPr id="46" name="Kép 45">
          <a:extLst>
            <a:ext uri="{FF2B5EF4-FFF2-40B4-BE49-F238E27FC236}">
              <a16:creationId xmlns:a16="http://schemas.microsoft.com/office/drawing/2014/main" id="{C33C2910-C7D7-195D-AA8C-349A332C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7790" y="24810720"/>
          <a:ext cx="2386918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130</xdr:row>
      <xdr:rowOff>69850</xdr:rowOff>
    </xdr:from>
    <xdr:to>
      <xdr:col>2</xdr:col>
      <xdr:colOff>644609</xdr:colOff>
      <xdr:row>132</xdr:row>
      <xdr:rowOff>38119</xdr:rowOff>
    </xdr:to>
    <xdr:pic>
      <xdr:nvPicPr>
        <xdr:cNvPr id="50" name="Kép 49">
          <a:extLst>
            <a:ext uri="{FF2B5EF4-FFF2-40B4-BE49-F238E27FC236}">
              <a16:creationId xmlns:a16="http://schemas.microsoft.com/office/drawing/2014/main" id="{9C77CA51-F68F-DD51-960D-847F37DE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2400" y="26263600"/>
          <a:ext cx="1625684" cy="36196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136</xdr:row>
      <xdr:rowOff>12700</xdr:rowOff>
    </xdr:from>
    <xdr:to>
      <xdr:col>2</xdr:col>
      <xdr:colOff>625560</xdr:colOff>
      <xdr:row>137</xdr:row>
      <xdr:rowOff>130191</xdr:rowOff>
    </xdr:to>
    <xdr:pic>
      <xdr:nvPicPr>
        <xdr:cNvPr id="51" name="Kép 50">
          <a:extLst>
            <a:ext uri="{FF2B5EF4-FFF2-40B4-BE49-F238E27FC236}">
              <a16:creationId xmlns:a16="http://schemas.microsoft.com/office/drawing/2014/main" id="{2315226C-6699-0A4A-BD8C-13D4D0FEA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650" y="27425650"/>
          <a:ext cx="1644735" cy="311166"/>
        </a:xfrm>
        <a:prstGeom prst="rect">
          <a:avLst/>
        </a:prstGeom>
      </xdr:spPr>
    </xdr:pic>
    <xdr:clientData/>
  </xdr:twoCellAnchor>
  <xdr:twoCellAnchor>
    <xdr:from>
      <xdr:col>1</xdr:col>
      <xdr:colOff>68580</xdr:colOff>
      <xdr:row>89</xdr:row>
      <xdr:rowOff>0</xdr:rowOff>
    </xdr:from>
    <xdr:to>
      <xdr:col>10</xdr:col>
      <xdr:colOff>144780</xdr:colOff>
      <xdr:row>102</xdr:row>
      <xdr:rowOff>167640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EDBB5CF-469F-4288-9F4D-1D7E97F8CD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424.52807291667" createdVersion="6" refreshedVersion="6" minRefreshableVersion="3" recordCount="80" xr:uid="{333C6663-D942-444E-8035-E4BF86B1FD2B}">
  <cacheSource type="worksheet">
    <worksheetSource ref="B17:G97" sheet="1 - LEÍRÓ STAT"/>
  </cacheSource>
  <cacheFields count="6">
    <cacheField name="Karbantartási ktg (E Ft)" numFmtId="0">
      <sharedItems containsSemiMixedTypes="0" containsString="0" containsNumber="1" containsInteger="1" minValue="329" maxValue="570"/>
    </cacheField>
    <cacheField name="Életkor (év)" numFmtId="0">
      <sharedItems containsSemiMixedTypes="0" containsString="0" containsNumber="1" containsInteger="1" minValue="1" maxValue="14" count="13">
        <n v="7"/>
        <n v="10"/>
        <n v="8"/>
        <n v="5"/>
        <n v="9"/>
        <n v="3"/>
        <n v="12"/>
        <n v="2"/>
        <n v="11"/>
        <n v="6"/>
        <n v="4"/>
        <n v="1"/>
        <n v="14"/>
      </sharedItems>
    </cacheField>
    <cacheField name="Megtett táv (km)" numFmtId="0">
      <sharedItems containsSemiMixedTypes="0" containsString="0" containsNumber="1" containsInteger="1" minValue="741" maxValue="1008"/>
    </cacheField>
    <cacheField name="Üzemanyag" numFmtId="0">
      <sharedItems/>
    </cacheField>
    <cacheField name="Gyártó" numFmtId="0">
      <sharedItems/>
    </cacheField>
    <cacheField name="Év" numFmtId="0">
      <sharedItems containsSemiMixedTypes="0" containsString="0" containsNumber="1" containsInteger="1" minValue="2000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424.564555324076" createdVersion="6" refreshedVersion="6" minRefreshableVersion="3" recordCount="150" xr:uid="{7A12732D-0AE6-4811-BF08-2827D45F418C}">
  <cacheSource type="worksheet">
    <worksheetSource ref="B4:F154" sheet="3 - VISZONYSZÁMOK"/>
  </cacheSource>
  <cacheFields count="5">
    <cacheField name="Vevő életkora (év)" numFmtId="0">
      <sharedItems containsSemiMixedTypes="0" containsString="0" containsNumber="1" containsInteger="1" minValue="21" maxValue="56"/>
    </cacheField>
    <cacheField name="Profit (M Ft)" numFmtId="0">
      <sharedItems containsSemiMixedTypes="0" containsString="0" containsNumber="1" minValue="294" maxValue="3292"/>
    </cacheField>
    <cacheField name="Helyszín" numFmtId="0">
      <sharedItems count="4">
        <s v="Sopron"/>
        <s v="Szeged"/>
        <s v="Győr"/>
        <s v="Pécs"/>
      </sharedItems>
    </cacheField>
    <cacheField name="Jármű típusa" numFmtId="0">
      <sharedItems/>
    </cacheField>
    <cacheField name="Év" numFmtId="0">
      <sharedItems containsSemiMixedTypes="0" containsString="0" containsNumber="1" containsInteger="1" minValue="2010" maxValue="2015" count="2">
        <n v="2010"/>
        <n v="20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424.59167361111" createdVersion="6" refreshedVersion="6" minRefreshableVersion="3" recordCount="80" xr:uid="{A8945537-59BB-44B4-B2DC-2955917E9F31}">
  <cacheSource type="worksheet">
    <worksheetSource ref="B4:H84" sheet="4 - GYAKORISÁGOK"/>
  </cacheSource>
  <cacheFields count="7">
    <cacheField name="Karbantartási ktg (E Ft)" numFmtId="0">
      <sharedItems containsSemiMixedTypes="0" containsString="0" containsNumber="1" containsInteger="1" minValue="329" maxValue="570"/>
    </cacheField>
    <cacheField name="Életkor (év)" numFmtId="0">
      <sharedItems containsSemiMixedTypes="0" containsString="0" containsNumber="1" containsInteger="1" minValue="1" maxValue="14" count="13">
        <n v="7"/>
        <n v="10"/>
        <n v="8"/>
        <n v="5"/>
        <n v="9"/>
        <n v="3"/>
        <n v="12"/>
        <n v="2"/>
        <n v="11"/>
        <n v="6"/>
        <n v="4"/>
        <n v="1"/>
        <n v="14"/>
      </sharedItems>
      <fieldGroup base="1">
        <rangePr startNum="1" endNum="14" groupInterval="3"/>
        <groupItems count="7">
          <s v="&lt;1"/>
          <s v="1-3"/>
          <s v="4-6"/>
          <s v="7-9"/>
          <s v="10-12"/>
          <s v="13-15"/>
          <s v="&gt;16"/>
        </groupItems>
      </fieldGroup>
    </cacheField>
    <cacheField name="Megtett táv (km)" numFmtId="0">
      <sharedItems containsSemiMixedTypes="0" containsString="0" containsNumber="1" containsInteger="1" minValue="741" maxValue="1008"/>
    </cacheField>
    <cacheField name="Üzemanyag" numFmtId="0">
      <sharedItems/>
    </cacheField>
    <cacheField name="Gyártó" numFmtId="0">
      <sharedItems/>
    </cacheField>
    <cacheField name="Szín" numFmtId="0">
      <sharedItems count="3">
        <s v="kék"/>
        <s v="fehér"/>
        <s v="sárga"/>
      </sharedItems>
    </cacheField>
    <cacheField name="Év" numFmtId="0">
      <sharedItems containsSemiMixedTypes="0" containsString="0" containsNumber="1" containsInteger="1" minValue="2000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424.616395138888" createdVersion="6" refreshedVersion="6" minRefreshableVersion="3" recordCount="80" xr:uid="{18ADE5D8-ED1A-4837-B99F-C8C6A465526C}">
  <cacheSource type="worksheet">
    <worksheetSource ref="B18:G98" sheet="5 - ASSZOCIÁCIÓ"/>
  </cacheSource>
  <cacheFields count="6">
    <cacheField name="Karbantartási ktg (E Ft)" numFmtId="0">
      <sharedItems containsSemiMixedTypes="0" containsString="0" containsNumber="1" containsInteger="1" minValue="329" maxValue="570"/>
    </cacheField>
    <cacheField name="Életkor (év)" numFmtId="0">
      <sharedItems containsSemiMixedTypes="0" containsString="0" containsNumber="1" containsInteger="1" minValue="1" maxValue="14"/>
    </cacheField>
    <cacheField name="Megtett táv (km)" numFmtId="0">
      <sharedItems containsSemiMixedTypes="0" containsString="0" containsNumber="1" containsInteger="1" minValue="741" maxValue="1008"/>
    </cacheField>
    <cacheField name="Üzemanyag" numFmtId="0">
      <sharedItems count="2">
        <s v="dízel"/>
        <s v="gáz"/>
      </sharedItems>
    </cacheField>
    <cacheField name="Gyártó" numFmtId="0">
      <sharedItems count="3">
        <s v="Ikarus"/>
        <s v="Volvo"/>
        <s v="Man"/>
      </sharedItems>
    </cacheField>
    <cacheField name="Év" numFmtId="0">
      <sharedItems containsSemiMixedTypes="0" containsString="0" containsNumber="1" containsInteger="1" minValue="2000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424.647831828705" createdVersion="6" refreshedVersion="6" minRefreshableVersion="3" recordCount="80" xr:uid="{0043776C-4096-4F5D-B9D8-877FD25D2BBB}">
  <cacheSource type="worksheet">
    <worksheetSource ref="B18:H98" sheet="6 - VEGYES KAPCSOLAT"/>
  </cacheSource>
  <cacheFields count="7">
    <cacheField name="Karbantartási ktg (E Ft)" numFmtId="0">
      <sharedItems containsSemiMixedTypes="0" containsString="0" containsNumber="1" containsInteger="1" minValue="329" maxValue="570"/>
    </cacheField>
    <cacheField name="Életkor (év)" numFmtId="0">
      <sharedItems containsSemiMixedTypes="0" containsString="0" containsNumber="1" containsInteger="1" minValue="1" maxValue="14"/>
    </cacheField>
    <cacheField name="Megtett táv (km)" numFmtId="0">
      <sharedItems containsSemiMixedTypes="0" containsString="0" containsNumber="1" containsInteger="1" minValue="741" maxValue="1008"/>
    </cacheField>
    <cacheField name="Üzemanyag" numFmtId="0">
      <sharedItems/>
    </cacheField>
    <cacheField name="Gyártó" numFmtId="0">
      <sharedItems count="3">
        <s v="Ikarus"/>
        <s v="Volvo"/>
        <s v="Man"/>
      </sharedItems>
    </cacheField>
    <cacheField name="Szín" numFmtId="0">
      <sharedItems/>
    </cacheField>
    <cacheField name="Év" numFmtId="0">
      <sharedItems containsSemiMixedTypes="0" containsString="0" containsNumber="1" containsInteger="1" minValue="2000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n v="329"/>
    <x v="0"/>
    <n v="853"/>
    <s v="dízel"/>
    <s v="Ikarus"/>
    <n v="2000"/>
  </r>
  <r>
    <n v="503"/>
    <x v="1"/>
    <n v="883"/>
    <s v="dízel"/>
    <s v="Volvo"/>
    <n v="2000"/>
  </r>
  <r>
    <n v="505"/>
    <x v="1"/>
    <n v="822"/>
    <s v="dízel"/>
    <s v="Ikarus"/>
    <n v="2000"/>
  </r>
  <r>
    <n v="466"/>
    <x v="1"/>
    <n v="865"/>
    <s v="gáz"/>
    <s v="Ikarus"/>
    <n v="2000"/>
  </r>
  <r>
    <n v="359"/>
    <x v="0"/>
    <n v="751"/>
    <s v="gáz"/>
    <s v="Volvo"/>
    <n v="2000"/>
  </r>
  <r>
    <n v="546"/>
    <x v="2"/>
    <n v="870"/>
    <s v="dízel"/>
    <s v="Volvo"/>
    <n v="2000"/>
  </r>
  <r>
    <n v="427"/>
    <x v="3"/>
    <n v="780"/>
    <s v="gáz"/>
    <s v="Volvo"/>
    <n v="2000"/>
  </r>
  <r>
    <n v="474"/>
    <x v="4"/>
    <n v="857"/>
    <s v="gáz"/>
    <s v="Volvo"/>
    <n v="2000"/>
  </r>
  <r>
    <n v="382"/>
    <x v="5"/>
    <n v="818"/>
    <s v="gáz"/>
    <s v="Volvo"/>
    <n v="2000"/>
  </r>
  <r>
    <n v="422"/>
    <x v="2"/>
    <n v="869"/>
    <s v="gáz"/>
    <s v="Ikarus"/>
    <n v="2000"/>
  </r>
  <r>
    <n v="433"/>
    <x v="4"/>
    <n v="848"/>
    <s v="dízel"/>
    <s v="Ikarus"/>
    <n v="2018"/>
  </r>
  <r>
    <n v="474"/>
    <x v="1"/>
    <n v="845"/>
    <s v="gáz"/>
    <s v="Ikarus"/>
    <n v="2018"/>
  </r>
  <r>
    <n v="558"/>
    <x v="1"/>
    <n v="885"/>
    <s v="gáz"/>
    <s v="Ikarus"/>
    <n v="2018"/>
  </r>
  <r>
    <n v="561"/>
    <x v="6"/>
    <n v="838"/>
    <s v="dízel"/>
    <s v="Man"/>
    <n v="2018"/>
  </r>
  <r>
    <n v="357"/>
    <x v="2"/>
    <n v="760"/>
    <s v="dízel"/>
    <s v="Ikarus"/>
    <n v="2018"/>
  </r>
  <r>
    <n v="329"/>
    <x v="5"/>
    <n v="741"/>
    <s v="dízel"/>
    <s v="Ikarus"/>
    <n v="2018"/>
  </r>
  <r>
    <n v="497"/>
    <x v="1"/>
    <n v="859"/>
    <s v="gáz"/>
    <s v="Ikarus"/>
    <n v="2018"/>
  </r>
  <r>
    <n v="459"/>
    <x v="2"/>
    <n v="826"/>
    <s v="gáz"/>
    <s v="Volvo"/>
    <n v="2018"/>
  </r>
  <r>
    <n v="355"/>
    <x v="5"/>
    <n v="806"/>
    <s v="gáz"/>
    <s v="Ikarus"/>
    <n v="2018"/>
  </r>
  <r>
    <n v="489"/>
    <x v="4"/>
    <n v="858"/>
    <s v="dízel"/>
    <s v="Ikarus"/>
    <n v="2018"/>
  </r>
  <r>
    <n v="436"/>
    <x v="7"/>
    <n v="785"/>
    <s v="gáz"/>
    <s v="Ikarus"/>
    <n v="2000"/>
  </r>
  <r>
    <n v="455"/>
    <x v="0"/>
    <n v="828"/>
    <s v="dízel"/>
    <s v="Ikarus"/>
    <n v="2000"/>
  </r>
  <r>
    <n v="514"/>
    <x v="8"/>
    <n v="980"/>
    <s v="gáz"/>
    <s v="Ikarus"/>
    <n v="2000"/>
  </r>
  <r>
    <n v="503"/>
    <x v="2"/>
    <n v="857"/>
    <s v="dízel"/>
    <s v="Ikarus"/>
    <n v="2000"/>
  </r>
  <r>
    <n v="380"/>
    <x v="4"/>
    <n v="803"/>
    <s v="dízel"/>
    <s v="Volvo"/>
    <n v="2000"/>
  </r>
  <r>
    <n v="432"/>
    <x v="9"/>
    <n v="819"/>
    <s v="dízel"/>
    <s v="Ikarus"/>
    <n v="2000"/>
  </r>
  <r>
    <n v="478"/>
    <x v="9"/>
    <n v="821"/>
    <s v="dízel"/>
    <s v="Ikarus"/>
    <n v="2000"/>
  </r>
  <r>
    <n v="406"/>
    <x v="5"/>
    <n v="798"/>
    <s v="gáz"/>
    <s v="Volvo"/>
    <n v="2000"/>
  </r>
  <r>
    <n v="471"/>
    <x v="4"/>
    <n v="815"/>
    <s v="dízel"/>
    <s v="Volvo"/>
    <n v="2000"/>
  </r>
  <r>
    <n v="444"/>
    <x v="7"/>
    <n v="757"/>
    <s v="dízel"/>
    <s v="Volvo"/>
    <n v="2000"/>
  </r>
  <r>
    <n v="493"/>
    <x v="1"/>
    <n v="1008"/>
    <s v="dízel"/>
    <s v="Ikarus"/>
    <n v="2018"/>
  </r>
  <r>
    <n v="452"/>
    <x v="4"/>
    <n v="831"/>
    <s v="dízel"/>
    <s v="Volvo"/>
    <n v="2018"/>
  </r>
  <r>
    <n v="461"/>
    <x v="9"/>
    <n v="849"/>
    <s v="dízel"/>
    <s v="Ikarus"/>
    <n v="2018"/>
  </r>
  <r>
    <n v="496"/>
    <x v="2"/>
    <n v="839"/>
    <s v="dízel"/>
    <s v="Man"/>
    <n v="2018"/>
  </r>
  <r>
    <n v="469"/>
    <x v="2"/>
    <n v="812"/>
    <s v="dízel"/>
    <s v="Ikarus"/>
    <n v="2018"/>
  </r>
  <r>
    <n v="442"/>
    <x v="4"/>
    <n v="809"/>
    <s v="dízel"/>
    <s v="Volvo"/>
    <n v="2018"/>
  </r>
  <r>
    <n v="414"/>
    <x v="10"/>
    <n v="864"/>
    <s v="gáz"/>
    <s v="Volvo"/>
    <n v="2018"/>
  </r>
  <r>
    <n v="459"/>
    <x v="8"/>
    <n v="859"/>
    <s v="dízel"/>
    <s v="Man"/>
    <n v="2018"/>
  </r>
  <r>
    <n v="457"/>
    <x v="7"/>
    <n v="815"/>
    <s v="dízel"/>
    <s v="Man"/>
    <n v="2018"/>
  </r>
  <r>
    <n v="462"/>
    <x v="9"/>
    <n v="799"/>
    <s v="dízel"/>
    <s v="Volvo"/>
    <n v="2018"/>
  </r>
  <r>
    <n v="570"/>
    <x v="4"/>
    <n v="844"/>
    <s v="dízel"/>
    <s v="Man"/>
    <n v="2000"/>
  </r>
  <r>
    <n v="439"/>
    <x v="4"/>
    <n v="832"/>
    <s v="gáz"/>
    <s v="Ikarus"/>
    <n v="2000"/>
  </r>
  <r>
    <n v="369"/>
    <x v="3"/>
    <n v="842"/>
    <s v="gáz"/>
    <s v="Ikarus"/>
    <n v="2000"/>
  </r>
  <r>
    <n v="390"/>
    <x v="7"/>
    <n v="792"/>
    <s v="dízel"/>
    <s v="Ikarus"/>
    <n v="2000"/>
  </r>
  <r>
    <n v="469"/>
    <x v="4"/>
    <n v="775"/>
    <s v="gáz"/>
    <s v="Volvo"/>
    <n v="2000"/>
  </r>
  <r>
    <n v="381"/>
    <x v="4"/>
    <n v="882"/>
    <s v="dízel"/>
    <s v="Ikarus"/>
    <n v="2000"/>
  </r>
  <r>
    <n v="501"/>
    <x v="0"/>
    <n v="874"/>
    <s v="dízel"/>
    <s v="Ikarus"/>
    <n v="2000"/>
  </r>
  <r>
    <n v="432"/>
    <x v="9"/>
    <n v="837"/>
    <s v="gáz"/>
    <s v="Volvo"/>
    <n v="2000"/>
  </r>
  <r>
    <n v="392"/>
    <x v="3"/>
    <n v="774"/>
    <s v="dízel"/>
    <s v="Ikarus"/>
    <n v="2000"/>
  </r>
  <r>
    <n v="441"/>
    <x v="11"/>
    <n v="823"/>
    <s v="dízel"/>
    <s v="Ikarus"/>
    <n v="2000"/>
  </r>
  <r>
    <n v="448"/>
    <x v="2"/>
    <n v="790"/>
    <s v="dízel"/>
    <s v="Volvo"/>
    <n v="2018"/>
  </r>
  <r>
    <n v="468"/>
    <x v="10"/>
    <n v="800"/>
    <s v="dízel"/>
    <s v="Volvo"/>
    <n v="2018"/>
  </r>
  <r>
    <n v="467"/>
    <x v="0"/>
    <n v="827"/>
    <s v="gáz"/>
    <s v="Man"/>
    <n v="2018"/>
  </r>
  <r>
    <n v="478"/>
    <x v="9"/>
    <n v="830"/>
    <s v="dízel"/>
    <s v="Volvo"/>
    <n v="2018"/>
  </r>
  <r>
    <n v="515"/>
    <x v="12"/>
    <n v="895"/>
    <s v="dízel"/>
    <s v="Volvo"/>
    <n v="2018"/>
  </r>
  <r>
    <n v="411"/>
    <x v="9"/>
    <n v="804"/>
    <s v="gáz"/>
    <s v="Ikarus"/>
    <n v="2018"/>
  </r>
  <r>
    <n v="504"/>
    <x v="2"/>
    <n v="866"/>
    <s v="gáz"/>
    <s v="Man"/>
    <n v="2018"/>
  </r>
  <r>
    <n v="504"/>
    <x v="4"/>
    <n v="842"/>
    <s v="dízel"/>
    <s v="Ikarus"/>
    <n v="2018"/>
  </r>
  <r>
    <n v="392"/>
    <x v="2"/>
    <n v="851"/>
    <s v="dízel"/>
    <s v="Ikarus"/>
    <n v="2018"/>
  </r>
  <r>
    <n v="423"/>
    <x v="1"/>
    <n v="835"/>
    <s v="dízel"/>
    <s v="Ikarus"/>
    <n v="2018"/>
  </r>
  <r>
    <n v="410"/>
    <x v="0"/>
    <n v="866"/>
    <s v="dízel"/>
    <s v="Ikarus"/>
    <n v="2000"/>
  </r>
  <r>
    <n v="529"/>
    <x v="10"/>
    <n v="846"/>
    <s v="gáz"/>
    <s v="Ikarus"/>
    <n v="2000"/>
  </r>
  <r>
    <n v="477"/>
    <x v="7"/>
    <n v="802"/>
    <s v="dízel"/>
    <s v="Ikarus"/>
    <n v="2000"/>
  </r>
  <r>
    <n v="540"/>
    <x v="8"/>
    <n v="847"/>
    <s v="dízel"/>
    <s v="Man"/>
    <n v="2000"/>
  </r>
  <r>
    <n v="450"/>
    <x v="9"/>
    <n v="856"/>
    <s v="dízel"/>
    <s v="Ikarus"/>
    <n v="2000"/>
  </r>
  <r>
    <n v="390"/>
    <x v="3"/>
    <n v="799"/>
    <s v="dízel"/>
    <s v="Ikarus"/>
    <n v="2000"/>
  </r>
  <r>
    <n v="424"/>
    <x v="10"/>
    <n v="827"/>
    <s v="dízel"/>
    <s v="Ikarus"/>
    <n v="2000"/>
  </r>
  <r>
    <n v="433"/>
    <x v="0"/>
    <n v="817"/>
    <s v="dízel"/>
    <s v="Ikarus"/>
    <n v="2000"/>
  </r>
  <r>
    <n v="428"/>
    <x v="0"/>
    <n v="842"/>
    <s v="dízel"/>
    <s v="Volvo"/>
    <n v="2000"/>
  </r>
  <r>
    <n v="494"/>
    <x v="0"/>
    <n v="815"/>
    <s v="dízel"/>
    <s v="Ikarus"/>
    <n v="2000"/>
  </r>
  <r>
    <n v="396"/>
    <x v="9"/>
    <n v="784"/>
    <s v="gáz"/>
    <s v="Ikarus"/>
    <n v="2018"/>
  </r>
  <r>
    <n v="458"/>
    <x v="10"/>
    <n v="817"/>
    <s v="dízel"/>
    <s v="Ikarus"/>
    <n v="2018"/>
  </r>
  <r>
    <n v="493"/>
    <x v="9"/>
    <n v="816"/>
    <s v="dízel"/>
    <s v="Volvo"/>
    <n v="2018"/>
  </r>
  <r>
    <n v="475"/>
    <x v="4"/>
    <n v="816"/>
    <s v="gáz"/>
    <s v="Ikarus"/>
    <n v="2018"/>
  </r>
  <r>
    <n v="476"/>
    <x v="1"/>
    <n v="827"/>
    <s v="dízel"/>
    <s v="Ikarus"/>
    <n v="2018"/>
  </r>
  <r>
    <n v="403"/>
    <x v="10"/>
    <n v="806"/>
    <s v="dízel"/>
    <s v="Volvo"/>
    <n v="2018"/>
  </r>
  <r>
    <n v="337"/>
    <x v="9"/>
    <n v="819"/>
    <s v="gáz"/>
    <s v="Ikarus"/>
    <n v="2018"/>
  </r>
  <r>
    <n v="492"/>
    <x v="1"/>
    <n v="836"/>
    <s v="dízel"/>
    <s v="Ikarus"/>
    <n v="2018"/>
  </r>
  <r>
    <n v="426"/>
    <x v="10"/>
    <n v="757"/>
    <s v="dízel"/>
    <s v="Ikarus"/>
    <n v="2018"/>
  </r>
  <r>
    <n v="449"/>
    <x v="10"/>
    <n v="817"/>
    <s v="gáz"/>
    <s v="Volvo"/>
    <n v="20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">
  <r>
    <n v="21"/>
    <n v="1387"/>
    <x v="0"/>
    <s v="Opel"/>
    <x v="0"/>
  </r>
  <r>
    <n v="23"/>
    <n v="1754"/>
    <x v="1"/>
    <s v="Ford"/>
    <x v="0"/>
  </r>
  <r>
    <n v="24"/>
    <n v="1817"/>
    <x v="1"/>
    <s v="Audi"/>
    <x v="0"/>
  </r>
  <r>
    <n v="25"/>
    <n v="1040"/>
    <x v="1"/>
    <s v="Suzuki"/>
    <x v="0"/>
  </r>
  <r>
    <n v="26"/>
    <n v="1273"/>
    <x v="2"/>
    <s v="Opel"/>
    <x v="0"/>
  </r>
  <r>
    <n v="27"/>
    <n v="1529"/>
    <x v="1"/>
    <s v="Opel"/>
    <x v="1"/>
  </r>
  <r>
    <n v="27"/>
    <n v="3082"/>
    <x v="2"/>
    <s v="Toyota"/>
    <x v="1"/>
  </r>
  <r>
    <n v="28"/>
    <n v="1951"/>
    <x v="2"/>
    <s v="Ford"/>
    <x v="1"/>
  </r>
  <r>
    <n v="28"/>
    <n v="2692"/>
    <x v="0"/>
    <s v="Suzuki"/>
    <x v="1"/>
  </r>
  <r>
    <n v="29"/>
    <n v="1206"/>
    <x v="1"/>
    <s v="Opel"/>
    <x v="1"/>
  </r>
  <r>
    <n v="29"/>
    <n v="1342"/>
    <x v="2"/>
    <s v="Opel"/>
    <x v="0"/>
  </r>
  <r>
    <n v="30"/>
    <n v="443"/>
    <x v="2"/>
    <s v="Opel"/>
    <x v="0"/>
  </r>
  <r>
    <n v="30"/>
    <n v="754"/>
    <x v="3"/>
    <s v="Opel"/>
    <x v="0"/>
  </r>
  <r>
    <n v="30"/>
    <n v="1621"/>
    <x v="1"/>
    <s v="Toyota"/>
    <x v="0"/>
  </r>
  <r>
    <n v="31"/>
    <n v="870"/>
    <x v="0"/>
    <s v="Opel"/>
    <x v="0"/>
  </r>
  <r>
    <n v="31"/>
    <n v="1174"/>
    <x v="2"/>
    <s v="Toyota"/>
    <x v="1"/>
  </r>
  <r>
    <n v="31"/>
    <n v="1412"/>
    <x v="1"/>
    <s v="Opel"/>
    <x v="1"/>
  </r>
  <r>
    <n v="31"/>
    <n v="1809"/>
    <x v="0"/>
    <s v="Opel"/>
    <x v="1"/>
  </r>
  <r>
    <n v="31"/>
    <n v="2415"/>
    <x v="2"/>
    <s v="Opel"/>
    <x v="1"/>
  </r>
  <r>
    <n v="32"/>
    <n v="1546"/>
    <x v="1"/>
    <s v="Toyota"/>
    <x v="1"/>
  </r>
  <r>
    <n v="32"/>
    <n v="2148"/>
    <x v="0"/>
    <s v="Ford"/>
    <x v="0"/>
  </r>
  <r>
    <n v="32"/>
    <n v="2207"/>
    <x v="1"/>
    <s v="Suzuki"/>
    <x v="0"/>
  </r>
  <r>
    <n v="32"/>
    <n v="2252"/>
    <x v="0"/>
    <s v="Ford"/>
    <x v="0"/>
  </r>
  <r>
    <n v="33"/>
    <n v="1428"/>
    <x v="2"/>
    <s v="Ford"/>
    <x v="0"/>
  </r>
  <r>
    <n v="33"/>
    <n v="1889"/>
    <x v="3"/>
    <s v="Ford"/>
    <x v="0"/>
  </r>
  <r>
    <n v="34"/>
    <n v="1166"/>
    <x v="3"/>
    <s v="Opel"/>
    <x v="1"/>
  </r>
  <r>
    <n v="34"/>
    <n v="1320"/>
    <x v="0"/>
    <s v="Opel"/>
    <x v="1"/>
  </r>
  <r>
    <n v="34"/>
    <n v="2265"/>
    <x v="3"/>
    <s v="Opel"/>
    <x v="1"/>
  </r>
  <r>
    <n v="35"/>
    <n v="1323"/>
    <x v="3"/>
    <s v="Opel"/>
    <x v="1"/>
  </r>
  <r>
    <n v="35"/>
    <n v="1761"/>
    <x v="2"/>
    <s v="Opel"/>
    <x v="1"/>
  </r>
  <r>
    <n v="35"/>
    <n v="1919"/>
    <x v="0"/>
    <s v="Ford"/>
    <x v="0"/>
  </r>
  <r>
    <n v="36"/>
    <n v="2357"/>
    <x v="2"/>
    <s v="Ford"/>
    <x v="0"/>
  </r>
  <r>
    <n v="36"/>
    <n v="2866"/>
    <x v="2"/>
    <s v="Opel"/>
    <x v="0"/>
  </r>
  <r>
    <n v="37"/>
    <n v="732"/>
    <x v="3"/>
    <s v="Ford"/>
    <x v="0"/>
  </r>
  <r>
    <n v="37"/>
    <n v="1464"/>
    <x v="3"/>
    <s v="Opel"/>
    <x v="0"/>
  </r>
  <r>
    <n v="37"/>
    <n v="1626"/>
    <x v="0"/>
    <s v="Suzuki"/>
    <x v="1"/>
  </r>
  <r>
    <n v="37"/>
    <n v="1761"/>
    <x v="3"/>
    <s v="Ford"/>
    <x v="1"/>
  </r>
  <r>
    <n v="37"/>
    <n v="1915"/>
    <x v="0"/>
    <s v="Ford"/>
    <x v="1"/>
  </r>
  <r>
    <n v="37"/>
    <n v="2119"/>
    <x v="2"/>
    <s v="Audi"/>
    <x v="1"/>
  </r>
  <r>
    <n v="38"/>
    <n v="1766"/>
    <x v="1"/>
    <s v="Ford"/>
    <x v="1"/>
  </r>
  <r>
    <n v="38"/>
    <n v="2201"/>
    <x v="1"/>
    <s v="Toyota"/>
    <x v="0"/>
  </r>
  <r>
    <n v="39"/>
    <n v="996"/>
    <x v="2"/>
    <s v="Suzuki"/>
    <x v="0"/>
  </r>
  <r>
    <n v="39"/>
    <n v="2813"/>
    <x v="0"/>
    <s v="Ford"/>
    <x v="0"/>
  </r>
  <r>
    <n v="40"/>
    <n v="323"/>
    <x v="2"/>
    <s v="Opel"/>
    <x v="0"/>
  </r>
  <r>
    <n v="40"/>
    <n v="352"/>
    <x v="1"/>
    <s v="Suzuki"/>
    <x v="0"/>
  </r>
  <r>
    <n v="40"/>
    <n v="482"/>
    <x v="3"/>
    <s v="Opel"/>
    <x v="1"/>
  </r>
  <r>
    <n v="40"/>
    <n v="1144"/>
    <x v="0"/>
    <s v="Toyota"/>
    <x v="1"/>
  </r>
  <r>
    <n v="40"/>
    <n v="1485"/>
    <x v="1"/>
    <s v="Suzuki"/>
    <x v="1"/>
  </r>
  <r>
    <n v="40"/>
    <n v="1509"/>
    <x v="2"/>
    <s v="Ford"/>
    <x v="1"/>
  </r>
  <r>
    <n v="40"/>
    <n v="1638"/>
    <x v="1"/>
    <s v="Opel"/>
    <x v="1"/>
  </r>
  <r>
    <n v="40"/>
    <n v="1961"/>
    <x v="1"/>
    <s v="Opel"/>
    <x v="0"/>
  </r>
  <r>
    <n v="40"/>
    <n v="2127"/>
    <x v="3"/>
    <s v="Toyota"/>
    <x v="0"/>
  </r>
  <r>
    <n v="40"/>
    <n v="2430"/>
    <x v="0"/>
    <s v="Opel"/>
    <x v="0"/>
  </r>
  <r>
    <n v="41"/>
    <n v="1704"/>
    <x v="1"/>
    <s v="Opel"/>
    <x v="0"/>
  </r>
  <r>
    <n v="41"/>
    <n v="1876"/>
    <x v="2"/>
    <s v="Opel"/>
    <x v="0"/>
  </r>
  <r>
    <n v="41"/>
    <n v="2009.9999999999998"/>
    <x v="0"/>
    <s v="Opel"/>
    <x v="1"/>
  </r>
  <r>
    <n v="41"/>
    <n v="2165"/>
    <x v="0"/>
    <s v="Ford"/>
    <x v="1"/>
  </r>
  <r>
    <n v="41"/>
    <n v="2231"/>
    <x v="0"/>
    <s v="Ford"/>
    <x v="1"/>
  </r>
  <r>
    <n v="41"/>
    <n v="2389"/>
    <x v="2"/>
    <s v="Toyota"/>
    <x v="1"/>
  </r>
  <r>
    <n v="42"/>
    <n v="335"/>
    <x v="3"/>
    <s v="Ford"/>
    <x v="1"/>
  </r>
  <r>
    <n v="42"/>
    <n v="963"/>
    <x v="2"/>
    <s v="Opel"/>
    <x v="0"/>
  </r>
  <r>
    <n v="42"/>
    <n v="1298"/>
    <x v="0"/>
    <s v="Opel"/>
    <x v="0"/>
  </r>
  <r>
    <n v="42"/>
    <n v="1410"/>
    <x v="2"/>
    <s v="Ford"/>
    <x v="0"/>
  </r>
  <r>
    <n v="42"/>
    <n v="1553"/>
    <x v="0"/>
    <s v="Suzuki"/>
    <x v="0"/>
  </r>
  <r>
    <n v="42"/>
    <n v="1648"/>
    <x v="3"/>
    <s v="Ford"/>
    <x v="0"/>
  </r>
  <r>
    <n v="42"/>
    <n v="2071"/>
    <x v="2"/>
    <s v="Ford"/>
    <x v="1"/>
  </r>
  <r>
    <n v="42"/>
    <n v="2116"/>
    <x v="2"/>
    <s v="Suzuki"/>
    <x v="1"/>
  </r>
  <r>
    <n v="43"/>
    <n v="1500"/>
    <x v="0"/>
    <s v="Opel"/>
    <x v="1"/>
  </r>
  <r>
    <n v="43"/>
    <n v="1549"/>
    <x v="2"/>
    <s v="Ford"/>
    <x v="1"/>
  </r>
  <r>
    <n v="43"/>
    <n v="2348"/>
    <x v="0"/>
    <s v="Opel"/>
    <x v="1"/>
  </r>
  <r>
    <n v="43"/>
    <n v="2498"/>
    <x v="0"/>
    <s v="Ford"/>
    <x v="0"/>
  </r>
  <r>
    <n v="44"/>
    <n v="294"/>
    <x v="2"/>
    <s v="Ford"/>
    <x v="0"/>
  </r>
  <r>
    <n v="44"/>
    <n v="1115"/>
    <x v="2"/>
    <s v="Toyota"/>
    <x v="0"/>
  </r>
  <r>
    <n v="44"/>
    <n v="1124"/>
    <x v="0"/>
    <s v="Suzuki"/>
    <x v="0"/>
  </r>
  <r>
    <n v="44"/>
    <n v="1532"/>
    <x v="0"/>
    <s v="Ford"/>
    <x v="0"/>
  </r>
  <r>
    <n v="44"/>
    <n v="1688"/>
    <x v="2"/>
    <s v="Opel"/>
    <x v="1"/>
  </r>
  <r>
    <n v="44"/>
    <n v="1822"/>
    <x v="2"/>
    <s v="Ford"/>
    <x v="1"/>
  </r>
  <r>
    <n v="44"/>
    <n v="1897"/>
    <x v="1"/>
    <s v="Suzuki"/>
    <x v="1"/>
  </r>
  <r>
    <n v="44"/>
    <n v="2445"/>
    <x v="2"/>
    <s v="Ford"/>
    <x v="1"/>
  </r>
  <r>
    <n v="44"/>
    <n v="2886"/>
    <x v="3"/>
    <s v="Ford"/>
    <x v="1"/>
  </r>
  <r>
    <n v="45"/>
    <n v="820"/>
    <x v="2"/>
    <s v="Suzuki"/>
    <x v="0"/>
  </r>
  <r>
    <n v="45"/>
    <n v="1266"/>
    <x v="3"/>
    <s v="Opel"/>
    <x v="0"/>
  </r>
  <r>
    <n v="45"/>
    <n v="1741"/>
    <x v="3"/>
    <s v="Suzuki"/>
    <x v="0"/>
  </r>
  <r>
    <n v="45"/>
    <n v="1772"/>
    <x v="3"/>
    <s v="Suzuki"/>
    <x v="0"/>
  </r>
  <r>
    <n v="45"/>
    <n v="1932"/>
    <x v="0"/>
    <s v="Opel"/>
    <x v="0"/>
  </r>
  <r>
    <n v="45"/>
    <n v="2350"/>
    <x v="1"/>
    <s v="Suzuki"/>
    <x v="1"/>
  </r>
  <r>
    <n v="45"/>
    <n v="2422"/>
    <x v="2"/>
    <s v="Opel"/>
    <x v="1"/>
  </r>
  <r>
    <n v="45"/>
    <n v="2446"/>
    <x v="3"/>
    <s v="Suzuki"/>
    <x v="1"/>
  </r>
  <r>
    <n v="46"/>
    <n v="369"/>
    <x v="3"/>
    <s v="Opel"/>
    <x v="1"/>
  </r>
  <r>
    <n v="46"/>
    <n v="978"/>
    <x v="2"/>
    <s v="Opel"/>
    <x v="1"/>
  </r>
  <r>
    <n v="46"/>
    <n v="1238"/>
    <x v="1"/>
    <s v="Suzuki"/>
    <x v="0"/>
  </r>
  <r>
    <n v="46"/>
    <n v="1818"/>
    <x v="2"/>
    <s v="Ford"/>
    <x v="0"/>
  </r>
  <r>
    <n v="46"/>
    <n v="1824"/>
    <x v="3"/>
    <s v="Toyota"/>
    <x v="0"/>
  </r>
  <r>
    <n v="46"/>
    <n v="1907"/>
    <x v="3"/>
    <s v="Opel"/>
    <x v="0"/>
  </r>
  <r>
    <n v="46"/>
    <n v="1938"/>
    <x v="2"/>
    <s v="Opel"/>
    <x v="0"/>
  </r>
  <r>
    <n v="46"/>
    <n v="1940"/>
    <x v="2"/>
    <s v="Toyota"/>
    <x v="1"/>
  </r>
  <r>
    <n v="46"/>
    <n v="2197"/>
    <x v="1"/>
    <s v="Opel"/>
    <x v="1"/>
  </r>
  <r>
    <n v="46"/>
    <n v="2646"/>
    <x v="0"/>
    <s v="Opel"/>
    <x v="1"/>
  </r>
  <r>
    <n v="47"/>
    <n v="1461"/>
    <x v="2"/>
    <s v="Opel"/>
    <x v="1"/>
  </r>
  <r>
    <n v="47"/>
    <n v="1731"/>
    <x v="0"/>
    <s v="Suzuki"/>
    <x v="1"/>
  </r>
  <r>
    <n v="47"/>
    <n v="2230"/>
    <x v="0"/>
    <s v="Opel"/>
    <x v="0"/>
  </r>
  <r>
    <n v="47"/>
    <n v="2341"/>
    <x v="1"/>
    <s v="Ford"/>
    <x v="0"/>
  </r>
  <r>
    <n v="47"/>
    <n v="3292"/>
    <x v="3"/>
    <s v="Opel"/>
    <x v="0"/>
  </r>
  <r>
    <n v="48"/>
    <n v="1108"/>
    <x v="1"/>
    <s v="Opel"/>
    <x v="0"/>
  </r>
  <r>
    <n v="48"/>
    <n v="1295"/>
    <x v="1"/>
    <s v="Ford"/>
    <x v="0"/>
  </r>
  <r>
    <n v="48"/>
    <n v="1344"/>
    <x v="1"/>
    <s v="Ford"/>
    <x v="1"/>
  </r>
  <r>
    <n v="48"/>
    <n v="1906"/>
    <x v="2"/>
    <s v="Opel"/>
    <x v="1"/>
  </r>
  <r>
    <n v="48"/>
    <n v="1952"/>
    <x v="0"/>
    <s v="Suzuki"/>
    <x v="1"/>
  </r>
  <r>
    <n v="48"/>
    <n v="2070"/>
    <x v="2"/>
    <s v="Ford"/>
    <x v="1"/>
  </r>
  <r>
    <n v="48"/>
    <n v="2454"/>
    <x v="2"/>
    <s v="Opel"/>
    <x v="1"/>
  </r>
  <r>
    <n v="49"/>
    <n v="1606"/>
    <x v="3"/>
    <s v="Suzuki"/>
    <x v="0"/>
  </r>
  <r>
    <n v="49"/>
    <n v="1680"/>
    <x v="2"/>
    <s v="Ford"/>
    <x v="0"/>
  </r>
  <r>
    <n v="49"/>
    <n v="1827"/>
    <x v="0"/>
    <s v="Toyota"/>
    <x v="0"/>
  </r>
  <r>
    <n v="49"/>
    <n v="1915"/>
    <x v="0"/>
    <s v="Ford"/>
    <x v="0"/>
  </r>
  <r>
    <n v="49"/>
    <n v="2084"/>
    <x v="0"/>
    <s v="Opel"/>
    <x v="0"/>
  </r>
  <r>
    <n v="49"/>
    <n v="2639"/>
    <x v="1"/>
    <s v="Ford"/>
    <x v="1"/>
  </r>
  <r>
    <n v="50"/>
    <n v="842"/>
    <x v="2"/>
    <s v="Ford"/>
    <x v="1"/>
  </r>
  <r>
    <n v="50"/>
    <n v="1963"/>
    <x v="1"/>
    <s v="Opel"/>
    <x v="1"/>
  </r>
  <r>
    <n v="50"/>
    <n v="2059"/>
    <x v="1"/>
    <s v="Opel"/>
    <x v="1"/>
  </r>
  <r>
    <n v="50"/>
    <n v="2338"/>
    <x v="0"/>
    <s v="Ford"/>
    <x v="1"/>
  </r>
  <r>
    <n v="50"/>
    <n v="3043"/>
    <x v="2"/>
    <s v="Opel"/>
    <x v="0"/>
  </r>
  <r>
    <n v="51"/>
    <n v="1059"/>
    <x v="2"/>
    <s v="Ford"/>
    <x v="0"/>
  </r>
  <r>
    <n v="51"/>
    <n v="1674"/>
    <x v="1"/>
    <s v="Opel"/>
    <x v="0"/>
  </r>
  <r>
    <n v="51"/>
    <n v="1807"/>
    <x v="0"/>
    <s v="Opel"/>
    <x v="0"/>
  </r>
  <r>
    <n v="51"/>
    <n v="2056"/>
    <x v="1"/>
    <s v="Audi"/>
    <x v="0"/>
  </r>
  <r>
    <n v="51"/>
    <n v="2236"/>
    <x v="0"/>
    <s v="Ford"/>
    <x v="1"/>
  </r>
  <r>
    <n v="51"/>
    <n v="2928"/>
    <x v="2"/>
    <s v="Ford"/>
    <x v="1"/>
  </r>
  <r>
    <n v="52"/>
    <n v="1269"/>
    <x v="0"/>
    <s v="Opel"/>
    <x v="1"/>
  </r>
  <r>
    <n v="52"/>
    <n v="1717"/>
    <x v="1"/>
    <s v="Ford"/>
    <x v="1"/>
  </r>
  <r>
    <n v="52"/>
    <n v="1797"/>
    <x v="2"/>
    <s v="Opel"/>
    <x v="1"/>
  </r>
  <r>
    <n v="52"/>
    <n v="1955"/>
    <x v="3"/>
    <s v="Audi"/>
    <x v="0"/>
  </r>
  <r>
    <n v="52"/>
    <n v="2199"/>
    <x v="0"/>
    <s v="Ford"/>
    <x v="0"/>
  </r>
  <r>
    <n v="52"/>
    <n v="2482"/>
    <x v="3"/>
    <s v="Suzuki"/>
    <x v="0"/>
  </r>
  <r>
    <n v="52"/>
    <n v="2701"/>
    <x v="1"/>
    <s v="Ford"/>
    <x v="0"/>
  </r>
  <r>
    <n v="52"/>
    <n v="3210"/>
    <x v="3"/>
    <s v="Toyota"/>
    <x v="0"/>
  </r>
  <r>
    <n v="53"/>
    <n v="377"/>
    <x v="3"/>
    <s v="Ford"/>
    <x v="1"/>
  </r>
  <r>
    <n v="53"/>
    <n v="1220"/>
    <x v="3"/>
    <s v="Opel"/>
    <x v="1"/>
  </r>
  <r>
    <n v="53"/>
    <n v="1401"/>
    <x v="0"/>
    <s v="Ford"/>
    <x v="1"/>
  </r>
  <r>
    <n v="53"/>
    <n v="2175"/>
    <x v="3"/>
    <s v="Opel"/>
    <x v="1"/>
  </r>
  <r>
    <n v="54"/>
    <n v="1118"/>
    <x v="1"/>
    <s v="Suzuki"/>
    <x v="1"/>
  </r>
  <r>
    <n v="54"/>
    <n v="2584"/>
    <x v="3"/>
    <s v="Suzuki"/>
    <x v="0"/>
  </r>
  <r>
    <n v="54"/>
    <n v="2666"/>
    <x v="0"/>
    <s v="Toyota"/>
    <x v="0"/>
  </r>
  <r>
    <n v="54"/>
    <n v="2991"/>
    <x v="0"/>
    <s v="Ford"/>
    <x v="0"/>
  </r>
  <r>
    <n v="55"/>
    <n v="934"/>
    <x v="1"/>
    <s v="Toyota"/>
    <x v="0"/>
  </r>
  <r>
    <n v="55"/>
    <n v="2063"/>
    <x v="2"/>
    <s v="Ford"/>
    <x v="0"/>
  </r>
  <r>
    <n v="55"/>
    <n v="2083"/>
    <x v="1"/>
    <s v="Opel"/>
    <x v="1"/>
  </r>
  <r>
    <n v="55"/>
    <n v="2856"/>
    <x v="3"/>
    <s v="Audi"/>
    <x v="1"/>
  </r>
  <r>
    <n v="55"/>
    <n v="2989"/>
    <x v="0"/>
    <s v="Suzuki"/>
    <x v="1"/>
  </r>
  <r>
    <n v="56"/>
    <n v="910"/>
    <x v="1"/>
    <s v="Ford"/>
    <x v="1"/>
  </r>
  <r>
    <n v="56"/>
    <n v="1536"/>
    <x v="2"/>
    <s v="Ford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n v="329"/>
    <x v="0"/>
    <n v="853"/>
    <s v="dízel"/>
    <s v="Ikarus"/>
    <x v="0"/>
    <n v="2000"/>
  </r>
  <r>
    <n v="503"/>
    <x v="1"/>
    <n v="883"/>
    <s v="dízel"/>
    <s v="Volvo"/>
    <x v="0"/>
    <n v="2000"/>
  </r>
  <r>
    <n v="505"/>
    <x v="1"/>
    <n v="822"/>
    <s v="dízel"/>
    <s v="Ikarus"/>
    <x v="0"/>
    <n v="2000"/>
  </r>
  <r>
    <n v="466"/>
    <x v="1"/>
    <n v="865"/>
    <s v="gáz"/>
    <s v="Ikarus"/>
    <x v="1"/>
    <n v="2000"/>
  </r>
  <r>
    <n v="359"/>
    <x v="0"/>
    <n v="751"/>
    <s v="gáz"/>
    <s v="Volvo"/>
    <x v="1"/>
    <n v="2000"/>
  </r>
  <r>
    <n v="546"/>
    <x v="2"/>
    <n v="870"/>
    <s v="dízel"/>
    <s v="Volvo"/>
    <x v="1"/>
    <n v="2000"/>
  </r>
  <r>
    <n v="427"/>
    <x v="3"/>
    <n v="780"/>
    <s v="gáz"/>
    <s v="Volvo"/>
    <x v="1"/>
    <n v="2000"/>
  </r>
  <r>
    <n v="474"/>
    <x v="4"/>
    <n v="857"/>
    <s v="gáz"/>
    <s v="Volvo"/>
    <x v="1"/>
    <n v="2000"/>
  </r>
  <r>
    <n v="382"/>
    <x v="5"/>
    <n v="818"/>
    <s v="gáz"/>
    <s v="Volvo"/>
    <x v="1"/>
    <n v="2000"/>
  </r>
  <r>
    <n v="422"/>
    <x v="2"/>
    <n v="869"/>
    <s v="gáz"/>
    <s v="Ikarus"/>
    <x v="1"/>
    <n v="2000"/>
  </r>
  <r>
    <n v="433"/>
    <x v="4"/>
    <n v="848"/>
    <s v="dízel"/>
    <s v="Ikarus"/>
    <x v="1"/>
    <n v="2018"/>
  </r>
  <r>
    <n v="474"/>
    <x v="1"/>
    <n v="845"/>
    <s v="gáz"/>
    <s v="Ikarus"/>
    <x v="1"/>
    <n v="2018"/>
  </r>
  <r>
    <n v="558"/>
    <x v="1"/>
    <n v="885"/>
    <s v="gáz"/>
    <s v="Ikarus"/>
    <x v="1"/>
    <n v="2018"/>
  </r>
  <r>
    <n v="561"/>
    <x v="6"/>
    <n v="838"/>
    <s v="dízel"/>
    <s v="Man"/>
    <x v="1"/>
    <n v="2018"/>
  </r>
  <r>
    <n v="357"/>
    <x v="2"/>
    <n v="760"/>
    <s v="dízel"/>
    <s v="Ikarus"/>
    <x v="2"/>
    <n v="2018"/>
  </r>
  <r>
    <n v="329"/>
    <x v="5"/>
    <n v="741"/>
    <s v="dízel"/>
    <s v="Ikarus"/>
    <x v="2"/>
    <n v="2018"/>
  </r>
  <r>
    <n v="497"/>
    <x v="1"/>
    <n v="859"/>
    <s v="gáz"/>
    <s v="Ikarus"/>
    <x v="2"/>
    <n v="2018"/>
  </r>
  <r>
    <n v="459"/>
    <x v="2"/>
    <n v="826"/>
    <s v="gáz"/>
    <s v="Volvo"/>
    <x v="2"/>
    <n v="2018"/>
  </r>
  <r>
    <n v="355"/>
    <x v="5"/>
    <n v="806"/>
    <s v="gáz"/>
    <s v="Ikarus"/>
    <x v="2"/>
    <n v="2018"/>
  </r>
  <r>
    <n v="489"/>
    <x v="4"/>
    <n v="858"/>
    <s v="dízel"/>
    <s v="Ikarus"/>
    <x v="2"/>
    <n v="2018"/>
  </r>
  <r>
    <n v="436"/>
    <x v="7"/>
    <n v="785"/>
    <s v="gáz"/>
    <s v="Ikarus"/>
    <x v="2"/>
    <n v="2000"/>
  </r>
  <r>
    <n v="455"/>
    <x v="0"/>
    <n v="828"/>
    <s v="dízel"/>
    <s v="Ikarus"/>
    <x v="2"/>
    <n v="2000"/>
  </r>
  <r>
    <n v="514"/>
    <x v="8"/>
    <n v="980"/>
    <s v="gáz"/>
    <s v="Ikarus"/>
    <x v="2"/>
    <n v="2000"/>
  </r>
  <r>
    <n v="503"/>
    <x v="2"/>
    <n v="857"/>
    <s v="dízel"/>
    <s v="Ikarus"/>
    <x v="2"/>
    <n v="2000"/>
  </r>
  <r>
    <n v="380"/>
    <x v="4"/>
    <n v="803"/>
    <s v="dízel"/>
    <s v="Volvo"/>
    <x v="2"/>
    <n v="2000"/>
  </r>
  <r>
    <n v="432"/>
    <x v="9"/>
    <n v="819"/>
    <s v="dízel"/>
    <s v="Ikarus"/>
    <x v="2"/>
    <n v="2000"/>
  </r>
  <r>
    <n v="478"/>
    <x v="9"/>
    <n v="821"/>
    <s v="dízel"/>
    <s v="Ikarus"/>
    <x v="2"/>
    <n v="2000"/>
  </r>
  <r>
    <n v="406"/>
    <x v="5"/>
    <n v="798"/>
    <s v="gáz"/>
    <s v="Volvo"/>
    <x v="2"/>
    <n v="2000"/>
  </r>
  <r>
    <n v="471"/>
    <x v="4"/>
    <n v="815"/>
    <s v="dízel"/>
    <s v="Volvo"/>
    <x v="2"/>
    <n v="2000"/>
  </r>
  <r>
    <n v="444"/>
    <x v="7"/>
    <n v="757"/>
    <s v="dízel"/>
    <s v="Volvo"/>
    <x v="0"/>
    <n v="2000"/>
  </r>
  <r>
    <n v="493"/>
    <x v="1"/>
    <n v="1008"/>
    <s v="dízel"/>
    <s v="Ikarus"/>
    <x v="0"/>
    <n v="2018"/>
  </r>
  <r>
    <n v="452"/>
    <x v="4"/>
    <n v="831"/>
    <s v="dízel"/>
    <s v="Volvo"/>
    <x v="0"/>
    <n v="2018"/>
  </r>
  <r>
    <n v="461"/>
    <x v="9"/>
    <n v="849"/>
    <s v="dízel"/>
    <s v="Ikarus"/>
    <x v="0"/>
    <n v="2018"/>
  </r>
  <r>
    <n v="496"/>
    <x v="2"/>
    <n v="839"/>
    <s v="dízel"/>
    <s v="Man"/>
    <x v="0"/>
    <n v="2018"/>
  </r>
  <r>
    <n v="469"/>
    <x v="2"/>
    <n v="812"/>
    <s v="dízel"/>
    <s v="Ikarus"/>
    <x v="0"/>
    <n v="2018"/>
  </r>
  <r>
    <n v="442"/>
    <x v="4"/>
    <n v="809"/>
    <s v="dízel"/>
    <s v="Volvo"/>
    <x v="0"/>
    <n v="2018"/>
  </r>
  <r>
    <n v="414"/>
    <x v="10"/>
    <n v="864"/>
    <s v="gáz"/>
    <s v="Volvo"/>
    <x v="0"/>
    <n v="2018"/>
  </r>
  <r>
    <n v="459"/>
    <x v="8"/>
    <n v="859"/>
    <s v="dízel"/>
    <s v="Man"/>
    <x v="0"/>
    <n v="2018"/>
  </r>
  <r>
    <n v="457"/>
    <x v="7"/>
    <n v="815"/>
    <s v="dízel"/>
    <s v="Man"/>
    <x v="0"/>
    <n v="2018"/>
  </r>
  <r>
    <n v="462"/>
    <x v="9"/>
    <n v="799"/>
    <s v="dízel"/>
    <s v="Volvo"/>
    <x v="0"/>
    <n v="2018"/>
  </r>
  <r>
    <n v="570"/>
    <x v="4"/>
    <n v="844"/>
    <s v="dízel"/>
    <s v="Man"/>
    <x v="0"/>
    <n v="2000"/>
  </r>
  <r>
    <n v="439"/>
    <x v="4"/>
    <n v="832"/>
    <s v="gáz"/>
    <s v="Ikarus"/>
    <x v="1"/>
    <n v="2000"/>
  </r>
  <r>
    <n v="369"/>
    <x v="3"/>
    <n v="842"/>
    <s v="gáz"/>
    <s v="Ikarus"/>
    <x v="1"/>
    <n v="2000"/>
  </r>
  <r>
    <n v="390"/>
    <x v="7"/>
    <n v="792"/>
    <s v="dízel"/>
    <s v="Ikarus"/>
    <x v="1"/>
    <n v="2000"/>
  </r>
  <r>
    <n v="469"/>
    <x v="4"/>
    <n v="775"/>
    <s v="gáz"/>
    <s v="Volvo"/>
    <x v="1"/>
    <n v="2000"/>
  </r>
  <r>
    <n v="381"/>
    <x v="4"/>
    <n v="882"/>
    <s v="dízel"/>
    <s v="Ikarus"/>
    <x v="1"/>
    <n v="2000"/>
  </r>
  <r>
    <n v="501"/>
    <x v="0"/>
    <n v="874"/>
    <s v="dízel"/>
    <s v="Ikarus"/>
    <x v="1"/>
    <n v="2000"/>
  </r>
  <r>
    <n v="432"/>
    <x v="9"/>
    <n v="837"/>
    <s v="gáz"/>
    <s v="Volvo"/>
    <x v="1"/>
    <n v="2000"/>
  </r>
  <r>
    <n v="392"/>
    <x v="3"/>
    <n v="774"/>
    <s v="dízel"/>
    <s v="Ikarus"/>
    <x v="1"/>
    <n v="2000"/>
  </r>
  <r>
    <n v="441"/>
    <x v="11"/>
    <n v="823"/>
    <s v="dízel"/>
    <s v="Ikarus"/>
    <x v="1"/>
    <n v="2000"/>
  </r>
  <r>
    <n v="448"/>
    <x v="2"/>
    <n v="790"/>
    <s v="dízel"/>
    <s v="Volvo"/>
    <x v="1"/>
    <n v="2018"/>
  </r>
  <r>
    <n v="468"/>
    <x v="10"/>
    <n v="800"/>
    <s v="dízel"/>
    <s v="Volvo"/>
    <x v="2"/>
    <n v="2018"/>
  </r>
  <r>
    <n v="467"/>
    <x v="0"/>
    <n v="827"/>
    <s v="gáz"/>
    <s v="Man"/>
    <x v="2"/>
    <n v="2018"/>
  </r>
  <r>
    <n v="478"/>
    <x v="9"/>
    <n v="830"/>
    <s v="dízel"/>
    <s v="Volvo"/>
    <x v="2"/>
    <n v="2018"/>
  </r>
  <r>
    <n v="515"/>
    <x v="12"/>
    <n v="895"/>
    <s v="dízel"/>
    <s v="Volvo"/>
    <x v="2"/>
    <n v="2018"/>
  </r>
  <r>
    <n v="411"/>
    <x v="9"/>
    <n v="804"/>
    <s v="gáz"/>
    <s v="Ikarus"/>
    <x v="2"/>
    <n v="2018"/>
  </r>
  <r>
    <n v="504"/>
    <x v="2"/>
    <n v="866"/>
    <s v="gáz"/>
    <s v="Man"/>
    <x v="2"/>
    <n v="2018"/>
  </r>
  <r>
    <n v="504"/>
    <x v="4"/>
    <n v="842"/>
    <s v="dízel"/>
    <s v="Ikarus"/>
    <x v="2"/>
    <n v="2018"/>
  </r>
  <r>
    <n v="392"/>
    <x v="2"/>
    <n v="851"/>
    <s v="dízel"/>
    <s v="Ikarus"/>
    <x v="2"/>
    <n v="2018"/>
  </r>
  <r>
    <n v="423"/>
    <x v="1"/>
    <n v="835"/>
    <s v="dízel"/>
    <s v="Ikarus"/>
    <x v="2"/>
    <n v="2018"/>
  </r>
  <r>
    <n v="410"/>
    <x v="0"/>
    <n v="866"/>
    <s v="dízel"/>
    <s v="Ikarus"/>
    <x v="2"/>
    <n v="2000"/>
  </r>
  <r>
    <n v="529"/>
    <x v="10"/>
    <n v="846"/>
    <s v="gáz"/>
    <s v="Ikarus"/>
    <x v="2"/>
    <n v="2000"/>
  </r>
  <r>
    <n v="477"/>
    <x v="7"/>
    <n v="802"/>
    <s v="dízel"/>
    <s v="Ikarus"/>
    <x v="2"/>
    <n v="2000"/>
  </r>
  <r>
    <n v="540"/>
    <x v="8"/>
    <n v="847"/>
    <s v="dízel"/>
    <s v="Man"/>
    <x v="2"/>
    <n v="2000"/>
  </r>
  <r>
    <n v="450"/>
    <x v="9"/>
    <n v="856"/>
    <s v="dízel"/>
    <s v="Ikarus"/>
    <x v="2"/>
    <n v="2000"/>
  </r>
  <r>
    <n v="390"/>
    <x v="3"/>
    <n v="799"/>
    <s v="dízel"/>
    <s v="Ikarus"/>
    <x v="2"/>
    <n v="2000"/>
  </r>
  <r>
    <n v="424"/>
    <x v="10"/>
    <n v="827"/>
    <s v="dízel"/>
    <s v="Ikarus"/>
    <x v="2"/>
    <n v="2000"/>
  </r>
  <r>
    <n v="433"/>
    <x v="0"/>
    <n v="817"/>
    <s v="dízel"/>
    <s v="Ikarus"/>
    <x v="2"/>
    <n v="2000"/>
  </r>
  <r>
    <n v="428"/>
    <x v="0"/>
    <n v="842"/>
    <s v="dízel"/>
    <s v="Volvo"/>
    <x v="2"/>
    <n v="2000"/>
  </r>
  <r>
    <n v="494"/>
    <x v="0"/>
    <n v="815"/>
    <s v="dízel"/>
    <s v="Ikarus"/>
    <x v="2"/>
    <n v="2000"/>
  </r>
  <r>
    <n v="396"/>
    <x v="9"/>
    <n v="784"/>
    <s v="gáz"/>
    <s v="Ikarus"/>
    <x v="2"/>
    <n v="2018"/>
  </r>
  <r>
    <n v="458"/>
    <x v="10"/>
    <n v="817"/>
    <s v="dízel"/>
    <s v="Ikarus"/>
    <x v="2"/>
    <n v="2018"/>
  </r>
  <r>
    <n v="493"/>
    <x v="9"/>
    <n v="816"/>
    <s v="dízel"/>
    <s v="Volvo"/>
    <x v="2"/>
    <n v="2018"/>
  </r>
  <r>
    <n v="475"/>
    <x v="4"/>
    <n v="816"/>
    <s v="gáz"/>
    <s v="Ikarus"/>
    <x v="2"/>
    <n v="2018"/>
  </r>
  <r>
    <n v="476"/>
    <x v="1"/>
    <n v="827"/>
    <s v="dízel"/>
    <s v="Ikarus"/>
    <x v="2"/>
    <n v="2018"/>
  </r>
  <r>
    <n v="403"/>
    <x v="10"/>
    <n v="806"/>
    <s v="dízel"/>
    <s v="Volvo"/>
    <x v="1"/>
    <n v="2018"/>
  </r>
  <r>
    <n v="337"/>
    <x v="9"/>
    <n v="819"/>
    <s v="gáz"/>
    <s v="Ikarus"/>
    <x v="0"/>
    <n v="2018"/>
  </r>
  <r>
    <n v="492"/>
    <x v="1"/>
    <n v="836"/>
    <s v="dízel"/>
    <s v="Ikarus"/>
    <x v="0"/>
    <n v="2018"/>
  </r>
  <r>
    <n v="426"/>
    <x v="10"/>
    <n v="757"/>
    <s v="dízel"/>
    <s v="Ikarus"/>
    <x v="1"/>
    <n v="2018"/>
  </r>
  <r>
    <n v="449"/>
    <x v="10"/>
    <n v="817"/>
    <s v="gáz"/>
    <s v="Volvo"/>
    <x v="1"/>
    <n v="201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n v="329"/>
    <n v="7"/>
    <n v="853"/>
    <x v="0"/>
    <x v="0"/>
    <n v="2000"/>
  </r>
  <r>
    <n v="503"/>
    <n v="10"/>
    <n v="883"/>
    <x v="0"/>
    <x v="1"/>
    <n v="2000"/>
  </r>
  <r>
    <n v="505"/>
    <n v="10"/>
    <n v="822"/>
    <x v="0"/>
    <x v="0"/>
    <n v="2000"/>
  </r>
  <r>
    <n v="466"/>
    <n v="10"/>
    <n v="865"/>
    <x v="1"/>
    <x v="0"/>
    <n v="2000"/>
  </r>
  <r>
    <n v="359"/>
    <n v="7"/>
    <n v="751"/>
    <x v="1"/>
    <x v="1"/>
    <n v="2000"/>
  </r>
  <r>
    <n v="546"/>
    <n v="8"/>
    <n v="870"/>
    <x v="0"/>
    <x v="1"/>
    <n v="2000"/>
  </r>
  <r>
    <n v="427"/>
    <n v="5"/>
    <n v="780"/>
    <x v="1"/>
    <x v="1"/>
    <n v="2000"/>
  </r>
  <r>
    <n v="474"/>
    <n v="9"/>
    <n v="857"/>
    <x v="1"/>
    <x v="1"/>
    <n v="2000"/>
  </r>
  <r>
    <n v="382"/>
    <n v="3"/>
    <n v="818"/>
    <x v="1"/>
    <x v="1"/>
    <n v="2000"/>
  </r>
  <r>
    <n v="422"/>
    <n v="8"/>
    <n v="869"/>
    <x v="1"/>
    <x v="0"/>
    <n v="2000"/>
  </r>
  <r>
    <n v="433"/>
    <n v="9"/>
    <n v="848"/>
    <x v="0"/>
    <x v="0"/>
    <n v="2018"/>
  </r>
  <r>
    <n v="474"/>
    <n v="10"/>
    <n v="845"/>
    <x v="1"/>
    <x v="0"/>
    <n v="2018"/>
  </r>
  <r>
    <n v="558"/>
    <n v="10"/>
    <n v="885"/>
    <x v="1"/>
    <x v="0"/>
    <n v="2018"/>
  </r>
  <r>
    <n v="561"/>
    <n v="12"/>
    <n v="838"/>
    <x v="0"/>
    <x v="2"/>
    <n v="2018"/>
  </r>
  <r>
    <n v="357"/>
    <n v="8"/>
    <n v="760"/>
    <x v="0"/>
    <x v="0"/>
    <n v="2018"/>
  </r>
  <r>
    <n v="329"/>
    <n v="3"/>
    <n v="741"/>
    <x v="0"/>
    <x v="0"/>
    <n v="2018"/>
  </r>
  <r>
    <n v="497"/>
    <n v="10"/>
    <n v="859"/>
    <x v="1"/>
    <x v="0"/>
    <n v="2018"/>
  </r>
  <r>
    <n v="459"/>
    <n v="8"/>
    <n v="826"/>
    <x v="1"/>
    <x v="1"/>
    <n v="2018"/>
  </r>
  <r>
    <n v="355"/>
    <n v="3"/>
    <n v="806"/>
    <x v="1"/>
    <x v="0"/>
    <n v="2018"/>
  </r>
  <r>
    <n v="489"/>
    <n v="9"/>
    <n v="858"/>
    <x v="0"/>
    <x v="0"/>
    <n v="2018"/>
  </r>
  <r>
    <n v="436"/>
    <n v="2"/>
    <n v="785"/>
    <x v="1"/>
    <x v="0"/>
    <n v="2000"/>
  </r>
  <r>
    <n v="455"/>
    <n v="7"/>
    <n v="828"/>
    <x v="0"/>
    <x v="0"/>
    <n v="2000"/>
  </r>
  <r>
    <n v="514"/>
    <n v="11"/>
    <n v="980"/>
    <x v="1"/>
    <x v="0"/>
    <n v="2000"/>
  </r>
  <r>
    <n v="503"/>
    <n v="8"/>
    <n v="857"/>
    <x v="0"/>
    <x v="0"/>
    <n v="2000"/>
  </r>
  <r>
    <n v="380"/>
    <n v="9"/>
    <n v="803"/>
    <x v="0"/>
    <x v="1"/>
    <n v="2000"/>
  </r>
  <r>
    <n v="432"/>
    <n v="6"/>
    <n v="819"/>
    <x v="0"/>
    <x v="0"/>
    <n v="2000"/>
  </r>
  <r>
    <n v="478"/>
    <n v="6"/>
    <n v="821"/>
    <x v="0"/>
    <x v="0"/>
    <n v="2000"/>
  </r>
  <r>
    <n v="406"/>
    <n v="3"/>
    <n v="798"/>
    <x v="1"/>
    <x v="1"/>
    <n v="2000"/>
  </r>
  <r>
    <n v="471"/>
    <n v="9"/>
    <n v="815"/>
    <x v="0"/>
    <x v="1"/>
    <n v="2000"/>
  </r>
  <r>
    <n v="444"/>
    <n v="2"/>
    <n v="757"/>
    <x v="0"/>
    <x v="1"/>
    <n v="2000"/>
  </r>
  <r>
    <n v="493"/>
    <n v="10"/>
    <n v="1008"/>
    <x v="0"/>
    <x v="0"/>
    <n v="2018"/>
  </r>
  <r>
    <n v="452"/>
    <n v="9"/>
    <n v="831"/>
    <x v="0"/>
    <x v="1"/>
    <n v="2018"/>
  </r>
  <r>
    <n v="461"/>
    <n v="6"/>
    <n v="849"/>
    <x v="0"/>
    <x v="0"/>
    <n v="2018"/>
  </r>
  <r>
    <n v="496"/>
    <n v="8"/>
    <n v="839"/>
    <x v="0"/>
    <x v="2"/>
    <n v="2018"/>
  </r>
  <r>
    <n v="469"/>
    <n v="8"/>
    <n v="812"/>
    <x v="0"/>
    <x v="0"/>
    <n v="2018"/>
  </r>
  <r>
    <n v="442"/>
    <n v="9"/>
    <n v="809"/>
    <x v="0"/>
    <x v="1"/>
    <n v="2018"/>
  </r>
  <r>
    <n v="414"/>
    <n v="4"/>
    <n v="864"/>
    <x v="1"/>
    <x v="1"/>
    <n v="2018"/>
  </r>
  <r>
    <n v="459"/>
    <n v="11"/>
    <n v="859"/>
    <x v="0"/>
    <x v="2"/>
    <n v="2018"/>
  </r>
  <r>
    <n v="457"/>
    <n v="2"/>
    <n v="815"/>
    <x v="0"/>
    <x v="2"/>
    <n v="2018"/>
  </r>
  <r>
    <n v="462"/>
    <n v="6"/>
    <n v="799"/>
    <x v="0"/>
    <x v="1"/>
    <n v="2018"/>
  </r>
  <r>
    <n v="570"/>
    <n v="9"/>
    <n v="844"/>
    <x v="0"/>
    <x v="2"/>
    <n v="2000"/>
  </r>
  <r>
    <n v="439"/>
    <n v="9"/>
    <n v="832"/>
    <x v="1"/>
    <x v="0"/>
    <n v="2000"/>
  </r>
  <r>
    <n v="369"/>
    <n v="5"/>
    <n v="842"/>
    <x v="1"/>
    <x v="0"/>
    <n v="2000"/>
  </r>
  <r>
    <n v="390"/>
    <n v="2"/>
    <n v="792"/>
    <x v="0"/>
    <x v="0"/>
    <n v="2000"/>
  </r>
  <r>
    <n v="469"/>
    <n v="9"/>
    <n v="775"/>
    <x v="1"/>
    <x v="1"/>
    <n v="2000"/>
  </r>
  <r>
    <n v="381"/>
    <n v="9"/>
    <n v="882"/>
    <x v="0"/>
    <x v="0"/>
    <n v="2000"/>
  </r>
  <r>
    <n v="501"/>
    <n v="7"/>
    <n v="874"/>
    <x v="0"/>
    <x v="0"/>
    <n v="2000"/>
  </r>
  <r>
    <n v="432"/>
    <n v="6"/>
    <n v="837"/>
    <x v="1"/>
    <x v="1"/>
    <n v="2000"/>
  </r>
  <r>
    <n v="392"/>
    <n v="5"/>
    <n v="774"/>
    <x v="0"/>
    <x v="0"/>
    <n v="2000"/>
  </r>
  <r>
    <n v="441"/>
    <n v="1"/>
    <n v="823"/>
    <x v="0"/>
    <x v="0"/>
    <n v="2000"/>
  </r>
  <r>
    <n v="448"/>
    <n v="8"/>
    <n v="790"/>
    <x v="0"/>
    <x v="1"/>
    <n v="2018"/>
  </r>
  <r>
    <n v="468"/>
    <n v="4"/>
    <n v="800"/>
    <x v="0"/>
    <x v="1"/>
    <n v="2018"/>
  </r>
  <r>
    <n v="467"/>
    <n v="7"/>
    <n v="827"/>
    <x v="1"/>
    <x v="2"/>
    <n v="2018"/>
  </r>
  <r>
    <n v="478"/>
    <n v="6"/>
    <n v="830"/>
    <x v="0"/>
    <x v="1"/>
    <n v="2018"/>
  </r>
  <r>
    <n v="515"/>
    <n v="14"/>
    <n v="895"/>
    <x v="0"/>
    <x v="1"/>
    <n v="2018"/>
  </r>
  <r>
    <n v="411"/>
    <n v="6"/>
    <n v="804"/>
    <x v="1"/>
    <x v="0"/>
    <n v="2018"/>
  </r>
  <r>
    <n v="504"/>
    <n v="8"/>
    <n v="866"/>
    <x v="1"/>
    <x v="2"/>
    <n v="2018"/>
  </r>
  <r>
    <n v="504"/>
    <n v="9"/>
    <n v="842"/>
    <x v="0"/>
    <x v="0"/>
    <n v="2018"/>
  </r>
  <r>
    <n v="392"/>
    <n v="8"/>
    <n v="851"/>
    <x v="0"/>
    <x v="0"/>
    <n v="2018"/>
  </r>
  <r>
    <n v="423"/>
    <n v="10"/>
    <n v="835"/>
    <x v="0"/>
    <x v="0"/>
    <n v="2018"/>
  </r>
  <r>
    <n v="410"/>
    <n v="7"/>
    <n v="866"/>
    <x v="0"/>
    <x v="0"/>
    <n v="2000"/>
  </r>
  <r>
    <n v="529"/>
    <n v="4"/>
    <n v="846"/>
    <x v="1"/>
    <x v="0"/>
    <n v="2000"/>
  </r>
  <r>
    <n v="477"/>
    <n v="2"/>
    <n v="802"/>
    <x v="0"/>
    <x v="0"/>
    <n v="2000"/>
  </r>
  <r>
    <n v="540"/>
    <n v="11"/>
    <n v="847"/>
    <x v="0"/>
    <x v="2"/>
    <n v="2000"/>
  </r>
  <r>
    <n v="450"/>
    <n v="6"/>
    <n v="856"/>
    <x v="0"/>
    <x v="0"/>
    <n v="2000"/>
  </r>
  <r>
    <n v="390"/>
    <n v="5"/>
    <n v="799"/>
    <x v="0"/>
    <x v="0"/>
    <n v="2000"/>
  </r>
  <r>
    <n v="424"/>
    <n v="4"/>
    <n v="827"/>
    <x v="0"/>
    <x v="0"/>
    <n v="2000"/>
  </r>
  <r>
    <n v="433"/>
    <n v="7"/>
    <n v="817"/>
    <x v="0"/>
    <x v="0"/>
    <n v="2000"/>
  </r>
  <r>
    <n v="428"/>
    <n v="7"/>
    <n v="842"/>
    <x v="0"/>
    <x v="1"/>
    <n v="2000"/>
  </r>
  <r>
    <n v="494"/>
    <n v="7"/>
    <n v="815"/>
    <x v="0"/>
    <x v="0"/>
    <n v="2000"/>
  </r>
  <r>
    <n v="396"/>
    <n v="6"/>
    <n v="784"/>
    <x v="1"/>
    <x v="0"/>
    <n v="2018"/>
  </r>
  <r>
    <n v="458"/>
    <n v="4"/>
    <n v="817"/>
    <x v="0"/>
    <x v="0"/>
    <n v="2018"/>
  </r>
  <r>
    <n v="493"/>
    <n v="6"/>
    <n v="816"/>
    <x v="0"/>
    <x v="1"/>
    <n v="2018"/>
  </r>
  <r>
    <n v="475"/>
    <n v="9"/>
    <n v="816"/>
    <x v="1"/>
    <x v="0"/>
    <n v="2018"/>
  </r>
  <r>
    <n v="476"/>
    <n v="10"/>
    <n v="827"/>
    <x v="0"/>
    <x v="0"/>
    <n v="2018"/>
  </r>
  <r>
    <n v="403"/>
    <n v="4"/>
    <n v="806"/>
    <x v="0"/>
    <x v="1"/>
    <n v="2018"/>
  </r>
  <r>
    <n v="337"/>
    <n v="6"/>
    <n v="819"/>
    <x v="1"/>
    <x v="0"/>
    <n v="2018"/>
  </r>
  <r>
    <n v="492"/>
    <n v="10"/>
    <n v="836"/>
    <x v="0"/>
    <x v="0"/>
    <n v="2018"/>
  </r>
  <r>
    <n v="426"/>
    <n v="4"/>
    <n v="757"/>
    <x v="0"/>
    <x v="0"/>
    <n v="2018"/>
  </r>
  <r>
    <n v="449"/>
    <n v="4"/>
    <n v="817"/>
    <x v="1"/>
    <x v="1"/>
    <n v="201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n v="329"/>
    <n v="7"/>
    <n v="853"/>
    <s v="dízel"/>
    <x v="0"/>
    <s v="kék"/>
    <n v="2000"/>
  </r>
  <r>
    <n v="503"/>
    <n v="10"/>
    <n v="883"/>
    <s v="dízel"/>
    <x v="1"/>
    <s v="kék"/>
    <n v="2000"/>
  </r>
  <r>
    <n v="505"/>
    <n v="10"/>
    <n v="822"/>
    <s v="dízel"/>
    <x v="0"/>
    <s v="kék"/>
    <n v="2000"/>
  </r>
  <r>
    <n v="466"/>
    <n v="10"/>
    <n v="865"/>
    <s v="gáz"/>
    <x v="0"/>
    <s v="fehér"/>
    <n v="2000"/>
  </r>
  <r>
    <n v="359"/>
    <n v="7"/>
    <n v="751"/>
    <s v="gáz"/>
    <x v="1"/>
    <s v="fehér"/>
    <n v="2000"/>
  </r>
  <r>
    <n v="546"/>
    <n v="8"/>
    <n v="870"/>
    <s v="dízel"/>
    <x v="1"/>
    <s v="fehér"/>
    <n v="2000"/>
  </r>
  <r>
    <n v="427"/>
    <n v="5"/>
    <n v="780"/>
    <s v="gáz"/>
    <x v="1"/>
    <s v="fehér"/>
    <n v="2000"/>
  </r>
  <r>
    <n v="474"/>
    <n v="9"/>
    <n v="857"/>
    <s v="gáz"/>
    <x v="1"/>
    <s v="fehér"/>
    <n v="2000"/>
  </r>
  <r>
    <n v="382"/>
    <n v="3"/>
    <n v="818"/>
    <s v="gáz"/>
    <x v="1"/>
    <s v="fehér"/>
    <n v="2000"/>
  </r>
  <r>
    <n v="422"/>
    <n v="8"/>
    <n v="869"/>
    <s v="gáz"/>
    <x v="0"/>
    <s v="fehér"/>
    <n v="2000"/>
  </r>
  <r>
    <n v="433"/>
    <n v="9"/>
    <n v="848"/>
    <s v="dízel"/>
    <x v="0"/>
    <s v="fehér"/>
    <n v="2018"/>
  </r>
  <r>
    <n v="474"/>
    <n v="10"/>
    <n v="845"/>
    <s v="gáz"/>
    <x v="0"/>
    <s v="fehér"/>
    <n v="2018"/>
  </r>
  <r>
    <n v="558"/>
    <n v="10"/>
    <n v="885"/>
    <s v="gáz"/>
    <x v="0"/>
    <s v="fehér"/>
    <n v="2018"/>
  </r>
  <r>
    <n v="561"/>
    <n v="12"/>
    <n v="838"/>
    <s v="dízel"/>
    <x v="2"/>
    <s v="fehér"/>
    <n v="2018"/>
  </r>
  <r>
    <n v="357"/>
    <n v="8"/>
    <n v="760"/>
    <s v="dízel"/>
    <x v="0"/>
    <s v="sárga"/>
    <n v="2018"/>
  </r>
  <r>
    <n v="329"/>
    <n v="3"/>
    <n v="741"/>
    <s v="dízel"/>
    <x v="0"/>
    <s v="sárga"/>
    <n v="2018"/>
  </r>
  <r>
    <n v="497"/>
    <n v="10"/>
    <n v="859"/>
    <s v="gáz"/>
    <x v="0"/>
    <s v="sárga"/>
    <n v="2018"/>
  </r>
  <r>
    <n v="459"/>
    <n v="8"/>
    <n v="826"/>
    <s v="gáz"/>
    <x v="1"/>
    <s v="sárga"/>
    <n v="2018"/>
  </r>
  <r>
    <n v="355"/>
    <n v="3"/>
    <n v="806"/>
    <s v="gáz"/>
    <x v="0"/>
    <s v="sárga"/>
    <n v="2018"/>
  </r>
  <r>
    <n v="489"/>
    <n v="9"/>
    <n v="858"/>
    <s v="dízel"/>
    <x v="0"/>
    <s v="sárga"/>
    <n v="2018"/>
  </r>
  <r>
    <n v="436"/>
    <n v="2"/>
    <n v="785"/>
    <s v="gáz"/>
    <x v="0"/>
    <s v="sárga"/>
    <n v="2000"/>
  </r>
  <r>
    <n v="455"/>
    <n v="7"/>
    <n v="828"/>
    <s v="dízel"/>
    <x v="0"/>
    <s v="sárga"/>
    <n v="2000"/>
  </r>
  <r>
    <n v="514"/>
    <n v="11"/>
    <n v="980"/>
    <s v="gáz"/>
    <x v="0"/>
    <s v="sárga"/>
    <n v="2000"/>
  </r>
  <r>
    <n v="503"/>
    <n v="8"/>
    <n v="857"/>
    <s v="dízel"/>
    <x v="0"/>
    <s v="sárga"/>
    <n v="2000"/>
  </r>
  <r>
    <n v="380"/>
    <n v="9"/>
    <n v="803"/>
    <s v="dízel"/>
    <x v="1"/>
    <s v="sárga"/>
    <n v="2000"/>
  </r>
  <r>
    <n v="432"/>
    <n v="6"/>
    <n v="819"/>
    <s v="dízel"/>
    <x v="0"/>
    <s v="sárga"/>
    <n v="2000"/>
  </r>
  <r>
    <n v="478"/>
    <n v="6"/>
    <n v="821"/>
    <s v="dízel"/>
    <x v="0"/>
    <s v="sárga"/>
    <n v="2000"/>
  </r>
  <r>
    <n v="406"/>
    <n v="3"/>
    <n v="798"/>
    <s v="gáz"/>
    <x v="1"/>
    <s v="sárga"/>
    <n v="2000"/>
  </r>
  <r>
    <n v="471"/>
    <n v="9"/>
    <n v="815"/>
    <s v="dízel"/>
    <x v="1"/>
    <s v="sárga"/>
    <n v="2000"/>
  </r>
  <r>
    <n v="444"/>
    <n v="2"/>
    <n v="757"/>
    <s v="dízel"/>
    <x v="1"/>
    <s v="kék"/>
    <n v="2000"/>
  </r>
  <r>
    <n v="493"/>
    <n v="10"/>
    <n v="1008"/>
    <s v="dízel"/>
    <x v="0"/>
    <s v="kék"/>
    <n v="2018"/>
  </r>
  <r>
    <n v="452"/>
    <n v="9"/>
    <n v="831"/>
    <s v="dízel"/>
    <x v="1"/>
    <s v="kék"/>
    <n v="2018"/>
  </r>
  <r>
    <n v="461"/>
    <n v="6"/>
    <n v="849"/>
    <s v="dízel"/>
    <x v="0"/>
    <s v="kék"/>
    <n v="2018"/>
  </r>
  <r>
    <n v="496"/>
    <n v="8"/>
    <n v="839"/>
    <s v="dízel"/>
    <x v="2"/>
    <s v="kék"/>
    <n v="2018"/>
  </r>
  <r>
    <n v="469"/>
    <n v="8"/>
    <n v="812"/>
    <s v="dízel"/>
    <x v="0"/>
    <s v="kék"/>
    <n v="2018"/>
  </r>
  <r>
    <n v="442"/>
    <n v="9"/>
    <n v="809"/>
    <s v="dízel"/>
    <x v="1"/>
    <s v="kék"/>
    <n v="2018"/>
  </r>
  <r>
    <n v="414"/>
    <n v="4"/>
    <n v="864"/>
    <s v="gáz"/>
    <x v="1"/>
    <s v="kék"/>
    <n v="2018"/>
  </r>
  <r>
    <n v="459"/>
    <n v="11"/>
    <n v="859"/>
    <s v="dízel"/>
    <x v="2"/>
    <s v="kék"/>
    <n v="2018"/>
  </r>
  <r>
    <n v="457"/>
    <n v="2"/>
    <n v="815"/>
    <s v="dízel"/>
    <x v="2"/>
    <s v="kék"/>
    <n v="2018"/>
  </r>
  <r>
    <n v="462"/>
    <n v="6"/>
    <n v="799"/>
    <s v="dízel"/>
    <x v="1"/>
    <s v="kék"/>
    <n v="2018"/>
  </r>
  <r>
    <n v="570"/>
    <n v="9"/>
    <n v="844"/>
    <s v="dízel"/>
    <x v="2"/>
    <s v="kék"/>
    <n v="2000"/>
  </r>
  <r>
    <n v="439"/>
    <n v="9"/>
    <n v="832"/>
    <s v="gáz"/>
    <x v="0"/>
    <s v="fehér"/>
    <n v="2000"/>
  </r>
  <r>
    <n v="369"/>
    <n v="5"/>
    <n v="842"/>
    <s v="gáz"/>
    <x v="0"/>
    <s v="fehér"/>
    <n v="2000"/>
  </r>
  <r>
    <n v="390"/>
    <n v="2"/>
    <n v="792"/>
    <s v="dízel"/>
    <x v="0"/>
    <s v="fehér"/>
    <n v="2000"/>
  </r>
  <r>
    <n v="469"/>
    <n v="9"/>
    <n v="775"/>
    <s v="gáz"/>
    <x v="1"/>
    <s v="fehér"/>
    <n v="2000"/>
  </r>
  <r>
    <n v="381"/>
    <n v="9"/>
    <n v="882"/>
    <s v="dízel"/>
    <x v="0"/>
    <s v="fehér"/>
    <n v="2000"/>
  </r>
  <r>
    <n v="501"/>
    <n v="7"/>
    <n v="874"/>
    <s v="dízel"/>
    <x v="0"/>
    <s v="fehér"/>
    <n v="2000"/>
  </r>
  <r>
    <n v="432"/>
    <n v="6"/>
    <n v="837"/>
    <s v="gáz"/>
    <x v="1"/>
    <s v="fehér"/>
    <n v="2000"/>
  </r>
  <r>
    <n v="392"/>
    <n v="5"/>
    <n v="774"/>
    <s v="dízel"/>
    <x v="0"/>
    <s v="fehér"/>
    <n v="2000"/>
  </r>
  <r>
    <n v="441"/>
    <n v="1"/>
    <n v="823"/>
    <s v="dízel"/>
    <x v="0"/>
    <s v="fehér"/>
    <n v="2000"/>
  </r>
  <r>
    <n v="448"/>
    <n v="8"/>
    <n v="790"/>
    <s v="dízel"/>
    <x v="1"/>
    <s v="fehér"/>
    <n v="2018"/>
  </r>
  <r>
    <n v="468"/>
    <n v="4"/>
    <n v="800"/>
    <s v="dízel"/>
    <x v="1"/>
    <s v="sárga"/>
    <n v="2018"/>
  </r>
  <r>
    <n v="467"/>
    <n v="7"/>
    <n v="827"/>
    <s v="gáz"/>
    <x v="2"/>
    <s v="sárga"/>
    <n v="2018"/>
  </r>
  <r>
    <n v="478"/>
    <n v="6"/>
    <n v="830"/>
    <s v="dízel"/>
    <x v="1"/>
    <s v="sárga"/>
    <n v="2018"/>
  </r>
  <r>
    <n v="515"/>
    <n v="14"/>
    <n v="895"/>
    <s v="dízel"/>
    <x v="1"/>
    <s v="sárga"/>
    <n v="2018"/>
  </r>
  <r>
    <n v="411"/>
    <n v="6"/>
    <n v="804"/>
    <s v="gáz"/>
    <x v="0"/>
    <s v="sárga"/>
    <n v="2018"/>
  </r>
  <r>
    <n v="504"/>
    <n v="8"/>
    <n v="866"/>
    <s v="gáz"/>
    <x v="2"/>
    <s v="sárga"/>
    <n v="2018"/>
  </r>
  <r>
    <n v="504"/>
    <n v="9"/>
    <n v="842"/>
    <s v="dízel"/>
    <x v="0"/>
    <s v="sárga"/>
    <n v="2018"/>
  </r>
  <r>
    <n v="392"/>
    <n v="8"/>
    <n v="851"/>
    <s v="dízel"/>
    <x v="0"/>
    <s v="sárga"/>
    <n v="2018"/>
  </r>
  <r>
    <n v="423"/>
    <n v="10"/>
    <n v="835"/>
    <s v="dízel"/>
    <x v="0"/>
    <s v="sárga"/>
    <n v="2018"/>
  </r>
  <r>
    <n v="410"/>
    <n v="7"/>
    <n v="866"/>
    <s v="dízel"/>
    <x v="0"/>
    <s v="sárga"/>
    <n v="2000"/>
  </r>
  <r>
    <n v="529"/>
    <n v="4"/>
    <n v="846"/>
    <s v="gáz"/>
    <x v="0"/>
    <s v="sárga"/>
    <n v="2000"/>
  </r>
  <r>
    <n v="477"/>
    <n v="2"/>
    <n v="802"/>
    <s v="dízel"/>
    <x v="0"/>
    <s v="sárga"/>
    <n v="2000"/>
  </r>
  <r>
    <n v="540"/>
    <n v="11"/>
    <n v="847"/>
    <s v="dízel"/>
    <x v="2"/>
    <s v="sárga"/>
    <n v="2000"/>
  </r>
  <r>
    <n v="450"/>
    <n v="6"/>
    <n v="856"/>
    <s v="dízel"/>
    <x v="0"/>
    <s v="sárga"/>
    <n v="2000"/>
  </r>
  <r>
    <n v="390"/>
    <n v="5"/>
    <n v="799"/>
    <s v="dízel"/>
    <x v="0"/>
    <s v="sárga"/>
    <n v="2000"/>
  </r>
  <r>
    <n v="424"/>
    <n v="4"/>
    <n v="827"/>
    <s v="dízel"/>
    <x v="0"/>
    <s v="sárga"/>
    <n v="2000"/>
  </r>
  <r>
    <n v="433"/>
    <n v="7"/>
    <n v="817"/>
    <s v="dízel"/>
    <x v="0"/>
    <s v="sárga"/>
    <n v="2000"/>
  </r>
  <r>
    <n v="428"/>
    <n v="7"/>
    <n v="842"/>
    <s v="dízel"/>
    <x v="1"/>
    <s v="sárga"/>
    <n v="2000"/>
  </r>
  <r>
    <n v="494"/>
    <n v="7"/>
    <n v="815"/>
    <s v="dízel"/>
    <x v="0"/>
    <s v="sárga"/>
    <n v="2000"/>
  </r>
  <r>
    <n v="396"/>
    <n v="6"/>
    <n v="784"/>
    <s v="gáz"/>
    <x v="0"/>
    <s v="sárga"/>
    <n v="2018"/>
  </r>
  <r>
    <n v="458"/>
    <n v="4"/>
    <n v="817"/>
    <s v="dízel"/>
    <x v="0"/>
    <s v="sárga"/>
    <n v="2018"/>
  </r>
  <r>
    <n v="493"/>
    <n v="6"/>
    <n v="816"/>
    <s v="dízel"/>
    <x v="1"/>
    <s v="sárga"/>
    <n v="2018"/>
  </r>
  <r>
    <n v="475"/>
    <n v="9"/>
    <n v="816"/>
    <s v="gáz"/>
    <x v="0"/>
    <s v="sárga"/>
    <n v="2018"/>
  </r>
  <r>
    <n v="476"/>
    <n v="10"/>
    <n v="827"/>
    <s v="dízel"/>
    <x v="0"/>
    <s v="sárga"/>
    <n v="2018"/>
  </r>
  <r>
    <n v="403"/>
    <n v="4"/>
    <n v="806"/>
    <s v="dízel"/>
    <x v="1"/>
    <s v="fehér"/>
    <n v="2018"/>
  </r>
  <r>
    <n v="337"/>
    <n v="6"/>
    <n v="819"/>
    <s v="gáz"/>
    <x v="0"/>
    <s v="kék"/>
    <n v="2018"/>
  </r>
  <r>
    <n v="492"/>
    <n v="10"/>
    <n v="836"/>
    <s v="dízel"/>
    <x v="0"/>
    <s v="kék"/>
    <n v="2018"/>
  </r>
  <r>
    <n v="426"/>
    <n v="4"/>
    <n v="757"/>
    <s v="dízel"/>
    <x v="0"/>
    <s v="fehér"/>
    <n v="2018"/>
  </r>
  <r>
    <n v="449"/>
    <n v="4"/>
    <n v="817"/>
    <s v="gáz"/>
    <x v="1"/>
    <s v="fehér"/>
    <n v="20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E06FA2-272F-4E6D-8A7B-167AEB8A92BB}" name="Kimutatás27" cacheId="62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I48:J62" firstHeaderRow="1" firstDataRow="1" firstDataCol="1"/>
  <pivotFields count="6">
    <pivotField showAll="0"/>
    <pivotField axis="axisRow" dataField="1" showAll="0">
      <items count="14">
        <item x="11"/>
        <item x="7"/>
        <item x="5"/>
        <item x="10"/>
        <item x="3"/>
        <item x="9"/>
        <item x="0"/>
        <item x="2"/>
        <item x="4"/>
        <item x="1"/>
        <item x="8"/>
        <item x="6"/>
        <item x="12"/>
        <item t="default"/>
      </items>
    </pivotField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Mennyiség / Életkor (év)" fld="1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57CCC-F5C1-49FB-B0D2-594B6AEF3995}" name="Kimutatás36" cacheId="74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H50:K56" firstHeaderRow="1" firstDataRow="2" firstDataCol="1"/>
  <pivotFields count="5">
    <pivotField showAll="0"/>
    <pivotField dataField="1" showAll="0"/>
    <pivotField axis="axisRow" showAll="0">
      <items count="5">
        <item x="2"/>
        <item x="3"/>
        <item x="0"/>
        <item x="1"/>
        <item t="default"/>
      </items>
    </pivotField>
    <pivotField showAll="0"/>
    <pivotField axis="axisCol" showAll="0">
      <items count="3">
        <item x="0"/>
        <item x="1"/>
        <item t="default"/>
      </items>
    </pivotField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Összeg / Profit (M Ft)" fld="1" showDataAs="percentOfCol" baseField="2" baseItem="2" numFmtId="10"/>
  </dataFields>
  <formats count="2">
    <format dxfId="2">
      <pivotArea outline="0" collapsedLevelsAreSubtotals="1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6E1386-A4E1-4240-9E09-D048919A3918}" name="Kimutatás33" cacheId="74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H7:K13" firstHeaderRow="1" firstDataRow="2" firstDataCol="1"/>
  <pivotFields count="5">
    <pivotField showAll="0"/>
    <pivotField dataField="1" showAll="0"/>
    <pivotField axis="axisRow" showAll="0">
      <items count="5">
        <item x="2"/>
        <item x="3"/>
        <item x="0"/>
        <item x="1"/>
        <item t="default"/>
      </items>
    </pivotField>
    <pivotField showAll="0"/>
    <pivotField axis="axisCol" showAll="0">
      <items count="3">
        <item x="0"/>
        <item x="1"/>
        <item t="default"/>
      </items>
    </pivotField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Összeg / Profit (M Ft)" fld="1" baseField="0" baseItem="0" numFmtId="165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2E7393-EE0C-401D-8B78-C7AF9611E4FD}" name="Kimutatás45" cacheId="99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J42:L48" firstHeaderRow="0" firstDataRow="1" firstDataCol="1"/>
  <pivotFields count="7">
    <pivotField showAll="0"/>
    <pivotField axis="axisRow" dataFiel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</pivotFields>
  <rowFields count="1">
    <field x="1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Mennyiség / Életkor (év)" fld="1" subtotal="count" baseField="1" baseItem="0"/>
    <dataField name="Mennyiség / Életkor (év)2" fld="1" subtotal="count" showDataAs="percentOfCol" baseField="1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F7B9EF-56B8-4B5B-BBF4-44C0505A85F7}" name="Kimutatás39" cacheId="99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J8:L12" firstHeaderRow="0" firstDataRow="1" firstDataCol="1"/>
  <pivotFields count="7">
    <pivotField showAll="0"/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dataField="1" showAll="0">
      <items count="4">
        <item x="1"/>
        <item x="0"/>
        <item x="2"/>
        <item t="default"/>
      </items>
    </pivotField>
    <pivotField showAll="0"/>
  </pivotFields>
  <rowFields count="1">
    <field x="5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Mennyiség / Szín" fld="5" subtotal="count" baseField="0" baseItem="0"/>
    <dataField name="Mennyiség / Szín2" fld="5" subtotal="count" showDataAs="percentOfCol" baseField="5" baseItem="2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ABBF9E-D52A-4BAC-A82F-7E90FD35C0D2}" name="Kimutatás53" cacheId="107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I63:L68" firstHeaderRow="1" firstDataRow="2" firstDataCol="1"/>
  <pivotFields count="6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axis="axisRow" dataField="1" showAll="0">
      <items count="4">
        <item x="0"/>
        <item x="2"/>
        <item x="1"/>
        <item t="default"/>
      </items>
    </pivotField>
    <pivotField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Mennyiség / Gyártó" fld="4" subtotal="count" showDataAs="percentOfRow" baseField="4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0B1701-F14C-4B47-B5EF-0AD676A856FC}" name="Kimutatás48" cacheId="107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I20:L25" firstHeaderRow="1" firstDataRow="2" firstDataCol="1"/>
  <pivotFields count="6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axis="axisRow" dataField="1" showAll="0">
      <items count="4">
        <item x="0"/>
        <item x="2"/>
        <item x="1"/>
        <item t="default"/>
      </items>
    </pivotField>
    <pivotField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Mennyiség / Gyártó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E98824-416F-4B70-A530-C37713A3411E}" name="Kimutatás56" cacheId="122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J21:M25" firstHeaderRow="0" firstDataRow="1" firstDataCol="1"/>
  <pivotFields count="7">
    <pivotField showAll="0"/>
    <pivotField dataField="1"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ennyiség / Életkor (év)" fld="1" subtotal="count" baseField="4" baseItem="0"/>
    <dataField name="Átlag / Életkor (év)" fld="1" subtotal="average" baseField="4" baseItem="0" numFmtId="164"/>
    <dataField name="Szórásp / Életkor (év)" fld="1" subtotal="stdDevp" baseField="4" baseItem="0" numFmtId="164"/>
  </dataFields>
  <formats count="1">
    <format dxfId="0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A8F11-941E-4ED5-8189-D60A25E00761}">
  <sheetPr>
    <tabColor theme="1"/>
  </sheetPr>
  <dimension ref="B2:D125"/>
  <sheetViews>
    <sheetView zoomScale="130" zoomScaleNormal="130" workbookViewId="0">
      <selection activeCell="B3" sqref="B3"/>
    </sheetView>
  </sheetViews>
  <sheetFormatPr defaultColWidth="8.77734375" defaultRowHeight="15.6" x14ac:dyDescent="0.3"/>
  <cols>
    <col min="1" max="1" width="2.77734375" style="68" customWidth="1"/>
    <col min="2" max="3" width="8.77734375" style="68"/>
    <col min="4" max="4" width="9.44140625" style="68" customWidth="1"/>
    <col min="5" max="16384" width="8.77734375" style="68"/>
  </cols>
  <sheetData>
    <row r="2" spans="2:4" x14ac:dyDescent="0.3">
      <c r="B2" s="113" t="s">
        <v>151</v>
      </c>
      <c r="C2" s="113"/>
      <c r="D2" s="113"/>
    </row>
    <row r="3" spans="2:4" x14ac:dyDescent="0.3">
      <c r="B3" s="68" t="s">
        <v>174</v>
      </c>
    </row>
    <row r="4" spans="2:4" x14ac:dyDescent="0.3">
      <c r="B4" s="68" t="s">
        <v>181</v>
      </c>
    </row>
    <row r="5" spans="2:4" x14ac:dyDescent="0.3">
      <c r="B5" s="68" t="s">
        <v>157</v>
      </c>
    </row>
    <row r="6" spans="2:4" x14ac:dyDescent="0.3">
      <c r="B6" s="68" t="s">
        <v>153</v>
      </c>
    </row>
    <row r="19" spans="2:4" x14ac:dyDescent="0.3">
      <c r="B19" s="113" t="s">
        <v>154</v>
      </c>
      <c r="C19" s="113"/>
      <c r="D19" s="113"/>
    </row>
    <row r="20" spans="2:4" x14ac:dyDescent="0.3">
      <c r="B20" s="68" t="s">
        <v>162</v>
      </c>
    </row>
    <row r="21" spans="2:4" x14ac:dyDescent="0.3">
      <c r="B21" s="68" t="s">
        <v>180</v>
      </c>
    </row>
    <row r="22" spans="2:4" x14ac:dyDescent="0.3">
      <c r="B22" s="68" t="s">
        <v>155</v>
      </c>
    </row>
    <row r="23" spans="2:4" x14ac:dyDescent="0.3">
      <c r="B23" s="68" t="s">
        <v>153</v>
      </c>
    </row>
    <row r="37" spans="2:4" x14ac:dyDescent="0.3">
      <c r="B37" s="113" t="s">
        <v>156</v>
      </c>
      <c r="C37" s="113"/>
      <c r="D37" s="113"/>
    </row>
    <row r="38" spans="2:4" x14ac:dyDescent="0.3">
      <c r="B38" s="68" t="s">
        <v>175</v>
      </c>
    </row>
    <row r="39" spans="2:4" x14ac:dyDescent="0.3">
      <c r="B39" s="68" t="s">
        <v>179</v>
      </c>
    </row>
    <row r="40" spans="2:4" x14ac:dyDescent="0.3">
      <c r="B40" s="68" t="s">
        <v>152</v>
      </c>
    </row>
    <row r="41" spans="2:4" x14ac:dyDescent="0.3">
      <c r="B41" s="68" t="s">
        <v>153</v>
      </c>
    </row>
    <row r="55" spans="2:4" x14ac:dyDescent="0.3">
      <c r="B55" s="113" t="s">
        <v>158</v>
      </c>
      <c r="C55" s="113"/>
      <c r="D55" s="113"/>
    </row>
    <row r="56" spans="2:4" x14ac:dyDescent="0.3">
      <c r="B56" s="68" t="s">
        <v>159</v>
      </c>
    </row>
    <row r="57" spans="2:4" x14ac:dyDescent="0.3">
      <c r="B57" s="68" t="s">
        <v>173</v>
      </c>
    </row>
    <row r="58" spans="2:4" x14ac:dyDescent="0.3">
      <c r="B58" s="68" t="s">
        <v>160</v>
      </c>
    </row>
    <row r="59" spans="2:4" x14ac:dyDescent="0.3">
      <c r="B59" s="68" t="s">
        <v>153</v>
      </c>
    </row>
    <row r="77" spans="2:4" x14ac:dyDescent="0.3">
      <c r="B77" s="113" t="s">
        <v>161</v>
      </c>
      <c r="C77" s="113"/>
      <c r="D77" s="113"/>
    </row>
    <row r="78" spans="2:4" x14ac:dyDescent="0.3">
      <c r="B78" s="68" t="s">
        <v>163</v>
      </c>
    </row>
    <row r="79" spans="2:4" x14ac:dyDescent="0.3">
      <c r="B79" s="68" t="s">
        <v>171</v>
      </c>
    </row>
    <row r="80" spans="2:4" x14ac:dyDescent="0.3">
      <c r="B80" s="68" t="s">
        <v>164</v>
      </c>
    </row>
    <row r="81" spans="2:2" x14ac:dyDescent="0.3">
      <c r="B81" s="68" t="s">
        <v>153</v>
      </c>
    </row>
    <row r="99" spans="2:4" x14ac:dyDescent="0.3">
      <c r="B99" s="113" t="s">
        <v>165</v>
      </c>
      <c r="C99" s="113"/>
      <c r="D99" s="113"/>
    </row>
    <row r="100" spans="2:4" x14ac:dyDescent="0.3">
      <c r="B100" s="68" t="s">
        <v>159</v>
      </c>
    </row>
    <row r="101" spans="2:4" x14ac:dyDescent="0.3">
      <c r="B101" s="68" t="s">
        <v>167</v>
      </c>
    </row>
    <row r="102" spans="2:4" x14ac:dyDescent="0.3">
      <c r="B102" s="68" t="s">
        <v>172</v>
      </c>
    </row>
    <row r="103" spans="2:4" x14ac:dyDescent="0.3">
      <c r="B103" s="68" t="s">
        <v>166</v>
      </c>
    </row>
    <row r="104" spans="2:4" x14ac:dyDescent="0.3">
      <c r="B104" s="68" t="s">
        <v>153</v>
      </c>
    </row>
    <row r="121" spans="2:4" x14ac:dyDescent="0.3">
      <c r="B121" s="113" t="s">
        <v>168</v>
      </c>
      <c r="C121" s="113"/>
      <c r="D121" s="113"/>
    </row>
    <row r="122" spans="2:4" x14ac:dyDescent="0.3">
      <c r="B122" s="68" t="s">
        <v>169</v>
      </c>
    </row>
    <row r="123" spans="2:4" x14ac:dyDescent="0.3">
      <c r="B123" s="68" t="s">
        <v>179</v>
      </c>
    </row>
    <row r="124" spans="2:4" x14ac:dyDescent="0.3">
      <c r="B124" s="68" t="s">
        <v>155</v>
      </c>
    </row>
    <row r="125" spans="2:4" x14ac:dyDescent="0.3">
      <c r="B125" s="68" t="s">
        <v>153</v>
      </c>
    </row>
  </sheetData>
  <mergeCells count="7">
    <mergeCell ref="B121:D121"/>
    <mergeCell ref="B2:D2"/>
    <mergeCell ref="B19:D19"/>
    <mergeCell ref="B37:D37"/>
    <mergeCell ref="B55:D55"/>
    <mergeCell ref="B77:D77"/>
    <mergeCell ref="B99:D9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22A93-54C5-448C-BA13-80DBCCC277B8}">
  <sheetPr>
    <tabColor theme="5" tint="0.59999389629810485"/>
  </sheetPr>
  <dimension ref="B2:W109"/>
  <sheetViews>
    <sheetView workbookViewId="0">
      <selection activeCell="L49" sqref="L49"/>
    </sheetView>
  </sheetViews>
  <sheetFormatPr defaultColWidth="8.77734375" defaultRowHeight="15.6" x14ac:dyDescent="0.3"/>
  <cols>
    <col min="1" max="1" width="3.44140625" style="1" customWidth="1"/>
    <col min="2" max="2" width="21.77734375" style="1" bestFit="1" customWidth="1"/>
    <col min="3" max="3" width="11.21875" style="1" bestFit="1" customWidth="1"/>
    <col min="4" max="4" width="16.21875" style="1" bestFit="1" customWidth="1"/>
    <col min="5" max="5" width="11.44140625" style="1" bestFit="1" customWidth="1"/>
    <col min="6" max="6" width="13.44140625" style="1" customWidth="1"/>
    <col min="7" max="8" width="8.77734375" style="1"/>
    <col min="9" max="9" width="12" style="1" bestFit="1" customWidth="1"/>
    <col min="10" max="10" width="22" style="1" bestFit="1" customWidth="1"/>
    <col min="11" max="11" width="11.77734375" style="1" bestFit="1" customWidth="1"/>
    <col min="12" max="12" width="21.44140625" style="1" bestFit="1" customWidth="1"/>
    <col min="13" max="17" width="8.77734375" style="1"/>
    <col min="18" max="18" width="12.21875" style="1" customWidth="1"/>
    <col min="19" max="16384" width="8.77734375" style="1"/>
  </cols>
  <sheetData>
    <row r="2" spans="2:13" x14ac:dyDescent="0.3">
      <c r="B2" s="113" t="s">
        <v>44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4" spans="2:13" x14ac:dyDescent="0.3">
      <c r="B4" s="99" t="s">
        <v>192</v>
      </c>
      <c r="C4" s="1" t="s">
        <v>193</v>
      </c>
    </row>
    <row r="6" spans="2:13" x14ac:dyDescent="0.3">
      <c r="B6" s="118" t="s">
        <v>194</v>
      </c>
      <c r="C6" s="118"/>
      <c r="D6" s="118"/>
      <c r="E6" s="118"/>
      <c r="F6" s="118"/>
    </row>
    <row r="7" spans="2:13" x14ac:dyDescent="0.3">
      <c r="B7" s="2"/>
    </row>
    <row r="8" spans="2:13" x14ac:dyDescent="0.3">
      <c r="B8" s="99" t="s">
        <v>195</v>
      </c>
      <c r="C8" s="1" t="s">
        <v>196</v>
      </c>
    </row>
    <row r="9" spans="2:13" x14ac:dyDescent="0.3">
      <c r="B9" s="2" t="s">
        <v>197</v>
      </c>
      <c r="C9" s="1" t="s">
        <v>198</v>
      </c>
    </row>
    <row r="10" spans="2:13" x14ac:dyDescent="0.3">
      <c r="B10" s="75" t="s">
        <v>199</v>
      </c>
      <c r="C10" s="18" t="s">
        <v>200</v>
      </c>
      <c r="D10" s="18"/>
      <c r="E10" s="18"/>
      <c r="F10" s="18"/>
      <c r="G10" s="18"/>
      <c r="H10" s="18"/>
      <c r="I10" s="158"/>
      <c r="J10" s="18"/>
      <c r="K10" s="1" t="s">
        <v>399</v>
      </c>
    </row>
    <row r="11" spans="2:13" x14ac:dyDescent="0.3">
      <c r="B11" s="2" t="s">
        <v>201</v>
      </c>
      <c r="C11" s="1" t="s">
        <v>202</v>
      </c>
      <c r="K11" s="1" t="s">
        <v>400</v>
      </c>
    </row>
    <row r="13" spans="2:13" x14ac:dyDescent="0.3">
      <c r="B13" s="113" t="s">
        <v>43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</row>
    <row r="15" spans="2:13" x14ac:dyDescent="0.3">
      <c r="B15" s="119" t="s">
        <v>113</v>
      </c>
      <c r="C15" s="120"/>
      <c r="D15" s="120"/>
      <c r="E15" s="120"/>
      <c r="F15" s="120"/>
      <c r="G15" s="121"/>
    </row>
    <row r="16" spans="2:13" x14ac:dyDescent="0.3">
      <c r="B16" s="1" t="s">
        <v>199</v>
      </c>
      <c r="C16" s="1" t="s">
        <v>199</v>
      </c>
      <c r="D16" s="1" t="s">
        <v>199</v>
      </c>
      <c r="E16" s="1" t="s">
        <v>201</v>
      </c>
      <c r="F16" s="1" t="s">
        <v>201</v>
      </c>
      <c r="G16" s="1" t="s">
        <v>197</v>
      </c>
    </row>
    <row r="17" spans="2:23" ht="15.6" customHeight="1" x14ac:dyDescent="0.3">
      <c r="B17" s="17" t="s">
        <v>0</v>
      </c>
      <c r="C17" s="17" t="s">
        <v>86</v>
      </c>
      <c r="D17" s="17" t="s">
        <v>85</v>
      </c>
      <c r="E17" s="17" t="s">
        <v>1</v>
      </c>
      <c r="F17" s="17" t="s">
        <v>2</v>
      </c>
      <c r="G17" s="17" t="s">
        <v>3</v>
      </c>
      <c r="I17" s="122" t="s">
        <v>114</v>
      </c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</row>
    <row r="18" spans="2:23" x14ac:dyDescent="0.3">
      <c r="B18" s="14">
        <v>329</v>
      </c>
      <c r="C18" s="14">
        <v>7</v>
      </c>
      <c r="D18" s="14">
        <v>853</v>
      </c>
      <c r="E18" s="14" t="s">
        <v>4</v>
      </c>
      <c r="F18" s="14" t="s">
        <v>5</v>
      </c>
      <c r="G18" s="15">
        <v>2000</v>
      </c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</row>
    <row r="19" spans="2:23" x14ac:dyDescent="0.3">
      <c r="B19" s="14">
        <v>503</v>
      </c>
      <c r="C19" s="14">
        <v>10</v>
      </c>
      <c r="D19" s="14">
        <v>883</v>
      </c>
      <c r="E19" s="14" t="s">
        <v>4</v>
      </c>
      <c r="F19" s="14" t="s">
        <v>6</v>
      </c>
      <c r="G19" s="15">
        <v>2000</v>
      </c>
    </row>
    <row r="20" spans="2:23" ht="14.55" customHeight="1" x14ac:dyDescent="0.3">
      <c r="B20" s="14">
        <v>505</v>
      </c>
      <c r="C20" s="14">
        <v>10</v>
      </c>
      <c r="D20" s="14">
        <v>822</v>
      </c>
      <c r="E20" s="14" t="s">
        <v>4</v>
      </c>
      <c r="F20" s="14" t="s">
        <v>5</v>
      </c>
      <c r="G20" s="15">
        <v>2000</v>
      </c>
      <c r="I20" s="43" t="s">
        <v>203</v>
      </c>
      <c r="J20" s="43" t="s">
        <v>115</v>
      </c>
      <c r="K20" s="43" t="s">
        <v>116</v>
      </c>
      <c r="L20" s="118" t="s">
        <v>117</v>
      </c>
      <c r="M20" s="118"/>
      <c r="N20" s="118"/>
      <c r="O20" s="118"/>
      <c r="P20" s="118"/>
      <c r="Q20" s="118"/>
      <c r="R20" s="118"/>
    </row>
    <row r="21" spans="2:23" x14ac:dyDescent="0.3">
      <c r="B21" s="14">
        <v>466</v>
      </c>
      <c r="C21" s="14">
        <v>10</v>
      </c>
      <c r="D21" s="14">
        <v>865</v>
      </c>
      <c r="E21" s="14" t="s">
        <v>7</v>
      </c>
      <c r="F21" s="14" t="s">
        <v>5</v>
      </c>
      <c r="G21" s="15">
        <v>2000</v>
      </c>
      <c r="I21" s="2" t="s">
        <v>204</v>
      </c>
      <c r="K21" s="59">
        <f>AVERAGE(C18:C97)</f>
        <v>7</v>
      </c>
      <c r="L21" s="1" t="s">
        <v>205</v>
      </c>
    </row>
    <row r="22" spans="2:23" x14ac:dyDescent="0.3">
      <c r="B22" s="14">
        <v>359</v>
      </c>
      <c r="C22" s="14">
        <v>7</v>
      </c>
      <c r="D22" s="14">
        <v>751</v>
      </c>
      <c r="E22" s="14" t="s">
        <v>7</v>
      </c>
      <c r="F22" s="14" t="s">
        <v>6</v>
      </c>
      <c r="G22" s="15">
        <v>2000</v>
      </c>
      <c r="I22" s="2" t="s">
        <v>206</v>
      </c>
      <c r="J22" s="112" t="s">
        <v>207</v>
      </c>
      <c r="K22" s="59">
        <f>_xlfn.MODE.SNGL(C18:C97)</f>
        <v>9</v>
      </c>
      <c r="L22" s="1" t="s">
        <v>208</v>
      </c>
      <c r="T22" s="117" t="s">
        <v>209</v>
      </c>
      <c r="U22" s="117"/>
      <c r="V22" s="117"/>
      <c r="W22" s="117"/>
    </row>
    <row r="23" spans="2:23" x14ac:dyDescent="0.3">
      <c r="B23" s="14">
        <v>546</v>
      </c>
      <c r="C23" s="14">
        <v>8</v>
      </c>
      <c r="D23" s="14">
        <v>870</v>
      </c>
      <c r="E23" s="14" t="s">
        <v>4</v>
      </c>
      <c r="F23" s="14" t="s">
        <v>6</v>
      </c>
      <c r="G23" s="15">
        <v>2000</v>
      </c>
      <c r="I23" s="2" t="s">
        <v>213</v>
      </c>
      <c r="J23" s="112" t="s">
        <v>211</v>
      </c>
      <c r="K23" s="59">
        <f>MEDIAN(C18:C97)</f>
        <v>7</v>
      </c>
      <c r="L23" s="1" t="s">
        <v>214</v>
      </c>
      <c r="T23" s="1" t="s">
        <v>210</v>
      </c>
      <c r="U23" s="57" t="s">
        <v>211</v>
      </c>
      <c r="W23" s="57" t="s">
        <v>212</v>
      </c>
    </row>
    <row r="24" spans="2:23" x14ac:dyDescent="0.3">
      <c r="B24" s="14">
        <v>427</v>
      </c>
      <c r="C24" s="14">
        <v>5</v>
      </c>
      <c r="D24" s="14">
        <v>780</v>
      </c>
      <c r="E24" s="14" t="s">
        <v>7</v>
      </c>
      <c r="F24" s="14" t="s">
        <v>6</v>
      </c>
      <c r="G24" s="15">
        <v>2000</v>
      </c>
      <c r="I24" s="2" t="s">
        <v>215</v>
      </c>
      <c r="J24" s="112" t="s">
        <v>210</v>
      </c>
      <c r="K24" s="60">
        <f>_xlfn.QUARTILE.EXC(C18:C97,1)</f>
        <v>5</v>
      </c>
      <c r="L24" s="1" t="s">
        <v>216</v>
      </c>
    </row>
    <row r="25" spans="2:23" x14ac:dyDescent="0.3">
      <c r="B25" s="14">
        <v>474</v>
      </c>
      <c r="C25" s="14">
        <v>9</v>
      </c>
      <c r="D25" s="14">
        <v>857</v>
      </c>
      <c r="E25" s="14" t="s">
        <v>7</v>
      </c>
      <c r="F25" s="14" t="s">
        <v>6</v>
      </c>
      <c r="G25" s="15">
        <v>2000</v>
      </c>
      <c r="I25" s="2" t="s">
        <v>217</v>
      </c>
      <c r="J25" s="112" t="s">
        <v>212</v>
      </c>
      <c r="K25" s="60">
        <f>_xlfn.QUARTILE.EXC(C18:C97,3)</f>
        <v>9</v>
      </c>
      <c r="L25" s="68" t="s">
        <v>218</v>
      </c>
      <c r="T25" s="55"/>
      <c r="U25" s="55"/>
      <c r="V25" s="55"/>
      <c r="W25" s="55"/>
    </row>
    <row r="26" spans="2:23" x14ac:dyDescent="0.3">
      <c r="B26" s="14">
        <v>382</v>
      </c>
      <c r="C26" s="14">
        <v>3</v>
      </c>
      <c r="D26" s="14">
        <v>818</v>
      </c>
      <c r="E26" s="14" t="s">
        <v>7</v>
      </c>
      <c r="F26" s="14" t="s">
        <v>6</v>
      </c>
      <c r="G26" s="15">
        <v>2000</v>
      </c>
      <c r="I26" s="2" t="s">
        <v>219</v>
      </c>
      <c r="K26" s="60">
        <f>_xlfn.STDEV.P(C18:C97)</f>
        <v>2.734044622898463</v>
      </c>
      <c r="L26" s="1" t="s">
        <v>220</v>
      </c>
      <c r="T26" s="56">
        <v>0.25</v>
      </c>
      <c r="U26" s="56">
        <v>0.25</v>
      </c>
      <c r="V26" s="56">
        <v>0.25</v>
      </c>
      <c r="W26" s="62">
        <v>0.25</v>
      </c>
    </row>
    <row r="27" spans="2:23" x14ac:dyDescent="0.3">
      <c r="B27" s="14">
        <v>422</v>
      </c>
      <c r="C27" s="14">
        <v>8</v>
      </c>
      <c r="D27" s="14">
        <v>869</v>
      </c>
      <c r="E27" s="14" t="s">
        <v>7</v>
      </c>
      <c r="F27" s="14" t="s">
        <v>5</v>
      </c>
      <c r="G27" s="15">
        <v>2000</v>
      </c>
      <c r="I27" s="54" t="s">
        <v>221</v>
      </c>
      <c r="J27" s="112" t="s">
        <v>222</v>
      </c>
      <c r="K27" s="61">
        <f>K26/K21</f>
        <v>0.390577803271209</v>
      </c>
      <c r="L27" s="68" t="s">
        <v>223</v>
      </c>
    </row>
    <row r="28" spans="2:23" x14ac:dyDescent="0.3">
      <c r="B28" s="14">
        <v>433</v>
      </c>
      <c r="C28" s="14">
        <v>9</v>
      </c>
      <c r="D28" s="14">
        <v>848</v>
      </c>
      <c r="E28" s="14" t="s">
        <v>4</v>
      </c>
      <c r="F28" s="14" t="s">
        <v>5</v>
      </c>
      <c r="G28" s="15">
        <v>2018</v>
      </c>
      <c r="K28" s="58"/>
      <c r="L28" s="63"/>
    </row>
    <row r="29" spans="2:23" x14ac:dyDescent="0.3">
      <c r="B29" s="14">
        <v>474</v>
      </c>
      <c r="C29" s="14">
        <v>10</v>
      </c>
      <c r="D29" s="14">
        <v>845</v>
      </c>
      <c r="E29" s="14" t="s">
        <v>7</v>
      </c>
      <c r="F29" s="14" t="s">
        <v>5</v>
      </c>
      <c r="G29" s="15">
        <v>2018</v>
      </c>
    </row>
    <row r="30" spans="2:23" x14ac:dyDescent="0.3">
      <c r="B30" s="14">
        <v>558</v>
      </c>
      <c r="C30" s="14">
        <v>10</v>
      </c>
      <c r="D30" s="14">
        <v>885</v>
      </c>
      <c r="E30" s="14" t="s">
        <v>7</v>
      </c>
      <c r="F30" s="14" t="s">
        <v>5</v>
      </c>
      <c r="G30" s="15">
        <v>2018</v>
      </c>
      <c r="I30" s="53"/>
    </row>
    <row r="31" spans="2:23" x14ac:dyDescent="0.3">
      <c r="B31" s="14">
        <v>561</v>
      </c>
      <c r="C31" s="14">
        <v>12</v>
      </c>
      <c r="D31" s="14">
        <v>838</v>
      </c>
      <c r="E31" s="14" t="s">
        <v>4</v>
      </c>
      <c r="F31" s="14" t="s">
        <v>8</v>
      </c>
      <c r="G31" s="15">
        <v>2018</v>
      </c>
      <c r="I31" s="101" t="s">
        <v>224</v>
      </c>
      <c r="J31" s="112" t="s">
        <v>225</v>
      </c>
      <c r="K31" s="60">
        <f>(K21-K22)/K26</f>
        <v>-0.7315169559594551</v>
      </c>
      <c r="L31" s="1" t="s">
        <v>231</v>
      </c>
    </row>
    <row r="32" spans="2:23" x14ac:dyDescent="0.3">
      <c r="B32" s="14">
        <v>357</v>
      </c>
      <c r="C32" s="14">
        <v>8</v>
      </c>
      <c r="D32" s="14">
        <v>760</v>
      </c>
      <c r="E32" s="14" t="s">
        <v>4</v>
      </c>
      <c r="F32" s="14" t="s">
        <v>5</v>
      </c>
      <c r="G32" s="15">
        <v>2018</v>
      </c>
      <c r="I32" s="53"/>
    </row>
    <row r="33" spans="2:22" x14ac:dyDescent="0.3">
      <c r="B33" s="14">
        <v>329</v>
      </c>
      <c r="C33" s="14">
        <v>3</v>
      </c>
      <c r="D33" s="14">
        <v>741</v>
      </c>
      <c r="E33" s="14" t="s">
        <v>4</v>
      </c>
      <c r="F33" s="14" t="s">
        <v>5</v>
      </c>
      <c r="G33" s="15">
        <v>2018</v>
      </c>
      <c r="I33" s="53"/>
    </row>
    <row r="34" spans="2:22" x14ac:dyDescent="0.3">
      <c r="B34" s="14">
        <v>497</v>
      </c>
      <c r="C34" s="14">
        <v>10</v>
      </c>
      <c r="D34" s="14">
        <v>859</v>
      </c>
      <c r="E34" s="14" t="s">
        <v>7</v>
      </c>
      <c r="F34" s="14" t="s">
        <v>5</v>
      </c>
      <c r="G34" s="15">
        <v>2018</v>
      </c>
      <c r="I34" s="53"/>
    </row>
    <row r="35" spans="2:22" x14ac:dyDescent="0.3">
      <c r="B35" s="14">
        <v>459</v>
      </c>
      <c r="C35" s="14">
        <v>8</v>
      </c>
      <c r="D35" s="14">
        <v>826</v>
      </c>
      <c r="E35" s="14" t="s">
        <v>7</v>
      </c>
      <c r="F35" s="14" t="s">
        <v>6</v>
      </c>
      <c r="G35" s="15">
        <v>2018</v>
      </c>
      <c r="I35" s="100" t="s">
        <v>226</v>
      </c>
      <c r="K35" s="33" t="s">
        <v>227</v>
      </c>
      <c r="N35" s="33" t="s">
        <v>229</v>
      </c>
    </row>
    <row r="36" spans="2:22" x14ac:dyDescent="0.3">
      <c r="B36" s="14">
        <v>355</v>
      </c>
      <c r="C36" s="14">
        <v>3</v>
      </c>
      <c r="D36" s="14">
        <v>806</v>
      </c>
      <c r="E36" s="14" t="s">
        <v>7</v>
      </c>
      <c r="F36" s="14" t="s">
        <v>5</v>
      </c>
      <c r="G36" s="15">
        <v>2018</v>
      </c>
      <c r="K36" s="1" t="s">
        <v>228</v>
      </c>
      <c r="N36" s="1" t="s">
        <v>230</v>
      </c>
    </row>
    <row r="37" spans="2:22" x14ac:dyDescent="0.3">
      <c r="B37" s="14">
        <v>489</v>
      </c>
      <c r="C37" s="14">
        <v>9</v>
      </c>
      <c r="D37" s="14">
        <v>858</v>
      </c>
      <c r="E37" s="14" t="s">
        <v>4</v>
      </c>
      <c r="F37" s="14" t="s">
        <v>5</v>
      </c>
      <c r="G37" s="15">
        <v>2018</v>
      </c>
    </row>
    <row r="38" spans="2:22" x14ac:dyDescent="0.3">
      <c r="B38" s="14">
        <v>436</v>
      </c>
      <c r="C38" s="14">
        <v>2</v>
      </c>
      <c r="D38" s="14">
        <v>785</v>
      </c>
      <c r="E38" s="14" t="s">
        <v>7</v>
      </c>
      <c r="F38" s="14" t="s">
        <v>5</v>
      </c>
      <c r="G38" s="15">
        <v>2000</v>
      </c>
    </row>
    <row r="39" spans="2:22" x14ac:dyDescent="0.3">
      <c r="B39" s="14">
        <v>455</v>
      </c>
      <c r="C39" s="14">
        <v>7</v>
      </c>
      <c r="D39" s="14">
        <v>828</v>
      </c>
      <c r="E39" s="14" t="s">
        <v>4</v>
      </c>
      <c r="F39" s="14" t="s">
        <v>5</v>
      </c>
      <c r="G39" s="15">
        <v>2000</v>
      </c>
    </row>
    <row r="40" spans="2:22" x14ac:dyDescent="0.3">
      <c r="B40" s="14">
        <v>514</v>
      </c>
      <c r="C40" s="14">
        <v>11</v>
      </c>
      <c r="D40" s="14">
        <v>980</v>
      </c>
      <c r="E40" s="14" t="s">
        <v>7</v>
      </c>
      <c r="F40" s="14" t="s">
        <v>5</v>
      </c>
      <c r="G40" s="15">
        <v>2000</v>
      </c>
    </row>
    <row r="41" spans="2:22" x14ac:dyDescent="0.3">
      <c r="B41" s="14">
        <v>503</v>
      </c>
      <c r="C41" s="14">
        <v>8</v>
      </c>
      <c r="D41" s="14">
        <v>857</v>
      </c>
      <c r="E41" s="14" t="s">
        <v>4</v>
      </c>
      <c r="F41" s="14" t="s">
        <v>5</v>
      </c>
      <c r="G41" s="15">
        <v>2000</v>
      </c>
    </row>
    <row r="42" spans="2:22" x14ac:dyDescent="0.3">
      <c r="B42" s="14">
        <v>380</v>
      </c>
      <c r="C42" s="14">
        <v>9</v>
      </c>
      <c r="D42" s="14">
        <v>803</v>
      </c>
      <c r="E42" s="14" t="s">
        <v>4</v>
      </c>
      <c r="F42" s="14" t="s">
        <v>6</v>
      </c>
      <c r="G42" s="15">
        <v>2000</v>
      </c>
    </row>
    <row r="43" spans="2:22" x14ac:dyDescent="0.3">
      <c r="B43" s="14">
        <v>432</v>
      </c>
      <c r="C43" s="14">
        <v>6</v>
      </c>
      <c r="D43" s="14">
        <v>819</v>
      </c>
      <c r="E43" s="14" t="s">
        <v>4</v>
      </c>
      <c r="F43" s="14" t="s">
        <v>5</v>
      </c>
      <c r="G43" s="15">
        <v>2000</v>
      </c>
    </row>
    <row r="44" spans="2:22" ht="15.6" customHeight="1" x14ac:dyDescent="0.3">
      <c r="B44" s="14">
        <v>478</v>
      </c>
      <c r="C44" s="14">
        <v>6</v>
      </c>
      <c r="D44" s="14">
        <v>821</v>
      </c>
      <c r="E44" s="14" t="s">
        <v>4</v>
      </c>
      <c r="F44" s="14" t="s">
        <v>5</v>
      </c>
      <c r="G44" s="15">
        <v>2000</v>
      </c>
      <c r="I44" s="114" t="s">
        <v>118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6"/>
    </row>
    <row r="45" spans="2:22" x14ac:dyDescent="0.3">
      <c r="B45" s="14">
        <v>406</v>
      </c>
      <c r="C45" s="14">
        <v>3</v>
      </c>
      <c r="D45" s="14">
        <v>798</v>
      </c>
      <c r="E45" s="14" t="s">
        <v>7</v>
      </c>
      <c r="F45" s="14" t="s">
        <v>6</v>
      </c>
      <c r="G45" s="15">
        <v>2000</v>
      </c>
    </row>
    <row r="46" spans="2:22" x14ac:dyDescent="0.3">
      <c r="B46" s="14">
        <v>471</v>
      </c>
      <c r="C46" s="14">
        <v>9</v>
      </c>
      <c r="D46" s="14">
        <v>815</v>
      </c>
      <c r="E46" s="14" t="s">
        <v>4</v>
      </c>
      <c r="F46" s="14" t="s">
        <v>6</v>
      </c>
      <c r="G46" s="15">
        <v>2000</v>
      </c>
      <c r="I46" s="33" t="s">
        <v>232</v>
      </c>
      <c r="J46" s="68"/>
      <c r="K46" s="68"/>
      <c r="L46" s="68"/>
      <c r="M46" s="68"/>
      <c r="N46" s="68"/>
      <c r="O46" s="68"/>
      <c r="P46" s="68"/>
    </row>
    <row r="47" spans="2:22" x14ac:dyDescent="0.3">
      <c r="B47" s="14">
        <v>444</v>
      </c>
      <c r="C47" s="14">
        <v>2</v>
      </c>
      <c r="D47" s="14">
        <v>757</v>
      </c>
      <c r="E47" s="14" t="s">
        <v>4</v>
      </c>
      <c r="F47" s="14" t="s">
        <v>6</v>
      </c>
      <c r="G47" s="15">
        <v>2000</v>
      </c>
      <c r="I47" s="53"/>
    </row>
    <row r="48" spans="2:22" x14ac:dyDescent="0.3">
      <c r="B48" s="14">
        <v>493</v>
      </c>
      <c r="C48" s="14">
        <v>10</v>
      </c>
      <c r="D48" s="14">
        <v>1008</v>
      </c>
      <c r="E48" s="14" t="s">
        <v>4</v>
      </c>
      <c r="F48" s="14" t="s">
        <v>5</v>
      </c>
      <c r="G48" s="15">
        <v>2018</v>
      </c>
      <c r="I48" s="155" t="s">
        <v>185</v>
      </c>
      <c r="J48" t="s">
        <v>87</v>
      </c>
      <c r="K48"/>
    </row>
    <row r="49" spans="2:23" x14ac:dyDescent="0.3">
      <c r="B49" s="14">
        <v>452</v>
      </c>
      <c r="C49" s="14">
        <v>9</v>
      </c>
      <c r="D49" s="14">
        <v>831</v>
      </c>
      <c r="E49" s="14" t="s">
        <v>4</v>
      </c>
      <c r="F49" s="14" t="s">
        <v>6</v>
      </c>
      <c r="G49" s="15">
        <v>2018</v>
      </c>
      <c r="I49" s="156">
        <v>1</v>
      </c>
      <c r="J49" s="157">
        <v>1</v>
      </c>
      <c r="K49"/>
    </row>
    <row r="50" spans="2:23" x14ac:dyDescent="0.3">
      <c r="B50" s="14">
        <v>461</v>
      </c>
      <c r="C50" s="14">
        <v>6</v>
      </c>
      <c r="D50" s="14">
        <v>849</v>
      </c>
      <c r="E50" s="14" t="s">
        <v>4</v>
      </c>
      <c r="F50" s="14" t="s">
        <v>5</v>
      </c>
      <c r="G50" s="15">
        <v>2018</v>
      </c>
      <c r="I50" s="156">
        <v>2</v>
      </c>
      <c r="J50" s="157">
        <v>5</v>
      </c>
      <c r="K50"/>
    </row>
    <row r="51" spans="2:23" x14ac:dyDescent="0.3">
      <c r="B51" s="14">
        <v>496</v>
      </c>
      <c r="C51" s="14">
        <v>8</v>
      </c>
      <c r="D51" s="14">
        <v>839</v>
      </c>
      <c r="E51" s="14" t="s">
        <v>4</v>
      </c>
      <c r="F51" s="14" t="s">
        <v>8</v>
      </c>
      <c r="G51" s="15">
        <v>2018</v>
      </c>
      <c r="I51" s="156">
        <v>3</v>
      </c>
      <c r="J51" s="157">
        <v>4</v>
      </c>
      <c r="K51"/>
      <c r="M51" s="76" t="s">
        <v>176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</row>
    <row r="52" spans="2:23" x14ac:dyDescent="0.3">
      <c r="B52" s="14">
        <v>469</v>
      </c>
      <c r="C52" s="14">
        <v>8</v>
      </c>
      <c r="D52" s="14">
        <v>812</v>
      </c>
      <c r="E52" s="14" t="s">
        <v>4</v>
      </c>
      <c r="F52" s="14" t="s">
        <v>5</v>
      </c>
      <c r="G52" s="15">
        <v>2018</v>
      </c>
      <c r="I52" s="156">
        <v>4</v>
      </c>
      <c r="J52" s="157">
        <v>8</v>
      </c>
      <c r="K52"/>
      <c r="M52" s="76" t="s">
        <v>119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</row>
    <row r="53" spans="2:23" x14ac:dyDescent="0.3">
      <c r="B53" s="14">
        <v>442</v>
      </c>
      <c r="C53" s="14">
        <v>9</v>
      </c>
      <c r="D53" s="14">
        <v>809</v>
      </c>
      <c r="E53" s="14" t="s">
        <v>4</v>
      </c>
      <c r="F53" s="14" t="s">
        <v>6</v>
      </c>
      <c r="G53" s="15">
        <v>2018</v>
      </c>
      <c r="I53" s="156">
        <v>5</v>
      </c>
      <c r="J53" s="157">
        <v>4</v>
      </c>
      <c r="K53"/>
      <c r="M53" s="76" t="s">
        <v>120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</row>
    <row r="54" spans="2:23" x14ac:dyDescent="0.3">
      <c r="B54" s="14">
        <v>414</v>
      </c>
      <c r="C54" s="14">
        <v>4</v>
      </c>
      <c r="D54" s="14">
        <v>864</v>
      </c>
      <c r="E54" s="14" t="s">
        <v>7</v>
      </c>
      <c r="F54" s="14" t="s">
        <v>6</v>
      </c>
      <c r="G54" s="15">
        <v>2018</v>
      </c>
      <c r="I54" s="156">
        <v>6</v>
      </c>
      <c r="J54" s="157">
        <v>11</v>
      </c>
      <c r="K54"/>
      <c r="M54" s="76" t="s">
        <v>177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</row>
    <row r="55" spans="2:23" x14ac:dyDescent="0.3">
      <c r="B55" s="14">
        <v>459</v>
      </c>
      <c r="C55" s="14">
        <v>11</v>
      </c>
      <c r="D55" s="14">
        <v>859</v>
      </c>
      <c r="E55" s="14" t="s">
        <v>4</v>
      </c>
      <c r="F55" s="14" t="s">
        <v>8</v>
      </c>
      <c r="G55" s="15">
        <v>2018</v>
      </c>
      <c r="I55" s="156">
        <v>7</v>
      </c>
      <c r="J55" s="157">
        <v>9</v>
      </c>
      <c r="K55"/>
      <c r="M55" s="76" t="s">
        <v>182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</row>
    <row r="56" spans="2:23" x14ac:dyDescent="0.3">
      <c r="B56" s="14">
        <v>457</v>
      </c>
      <c r="C56" s="14">
        <v>2</v>
      </c>
      <c r="D56" s="14">
        <v>815</v>
      </c>
      <c r="E56" s="14" t="s">
        <v>4</v>
      </c>
      <c r="F56" s="14" t="s">
        <v>8</v>
      </c>
      <c r="G56" s="15">
        <v>2018</v>
      </c>
      <c r="I56" s="156">
        <v>8</v>
      </c>
      <c r="J56" s="157">
        <v>10</v>
      </c>
      <c r="K56"/>
      <c r="M56" s="68"/>
    </row>
    <row r="57" spans="2:23" x14ac:dyDescent="0.3">
      <c r="B57" s="14">
        <v>462</v>
      </c>
      <c r="C57" s="14">
        <v>6</v>
      </c>
      <c r="D57" s="14">
        <v>799</v>
      </c>
      <c r="E57" s="14" t="s">
        <v>4</v>
      </c>
      <c r="F57" s="14" t="s">
        <v>6</v>
      </c>
      <c r="G57" s="15">
        <v>2018</v>
      </c>
      <c r="I57" s="156">
        <v>9</v>
      </c>
      <c r="J57" s="157">
        <v>13</v>
      </c>
      <c r="K57"/>
      <c r="M57" s="76" t="s">
        <v>121</v>
      </c>
    </row>
    <row r="58" spans="2:23" x14ac:dyDescent="0.3">
      <c r="B58" s="14">
        <v>570</v>
      </c>
      <c r="C58" s="14">
        <v>9</v>
      </c>
      <c r="D58" s="14">
        <v>844</v>
      </c>
      <c r="E58" s="14" t="s">
        <v>4</v>
      </c>
      <c r="F58" s="14" t="s">
        <v>8</v>
      </c>
      <c r="G58" s="15">
        <v>2000</v>
      </c>
      <c r="I58" s="156">
        <v>10</v>
      </c>
      <c r="J58" s="157">
        <v>10</v>
      </c>
      <c r="K58"/>
    </row>
    <row r="59" spans="2:23" x14ac:dyDescent="0.3">
      <c r="B59" s="14">
        <v>439</v>
      </c>
      <c r="C59" s="14">
        <v>9</v>
      </c>
      <c r="D59" s="14">
        <v>832</v>
      </c>
      <c r="E59" s="14" t="s">
        <v>7</v>
      </c>
      <c r="F59" s="14" t="s">
        <v>5</v>
      </c>
      <c r="G59" s="15">
        <v>2000</v>
      </c>
      <c r="I59" s="156">
        <v>11</v>
      </c>
      <c r="J59" s="157">
        <v>3</v>
      </c>
      <c r="K59"/>
    </row>
    <row r="60" spans="2:23" x14ac:dyDescent="0.3">
      <c r="B60" s="14">
        <v>369</v>
      </c>
      <c r="C60" s="14">
        <v>5</v>
      </c>
      <c r="D60" s="14">
        <v>842</v>
      </c>
      <c r="E60" s="14" t="s">
        <v>7</v>
      </c>
      <c r="F60" s="14" t="s">
        <v>5</v>
      </c>
      <c r="G60" s="15">
        <v>2000</v>
      </c>
      <c r="I60" s="156">
        <v>12</v>
      </c>
      <c r="J60" s="157">
        <v>1</v>
      </c>
      <c r="K60"/>
    </row>
    <row r="61" spans="2:23" x14ac:dyDescent="0.3">
      <c r="B61" s="14">
        <v>390</v>
      </c>
      <c r="C61" s="14">
        <v>2</v>
      </c>
      <c r="D61" s="14">
        <v>792</v>
      </c>
      <c r="E61" s="14" t="s">
        <v>4</v>
      </c>
      <c r="F61" s="14" t="s">
        <v>5</v>
      </c>
      <c r="G61" s="15">
        <v>2000</v>
      </c>
      <c r="I61" s="156">
        <v>14</v>
      </c>
      <c r="J61" s="157">
        <v>1</v>
      </c>
      <c r="K61"/>
    </row>
    <row r="62" spans="2:23" x14ac:dyDescent="0.3">
      <c r="B62" s="14">
        <v>469</v>
      </c>
      <c r="C62" s="14">
        <v>9</v>
      </c>
      <c r="D62" s="14">
        <v>775</v>
      </c>
      <c r="E62" s="14" t="s">
        <v>7</v>
      </c>
      <c r="F62" s="14" t="s">
        <v>6</v>
      </c>
      <c r="G62" s="15">
        <v>2000</v>
      </c>
      <c r="I62" s="156" t="s">
        <v>9</v>
      </c>
      <c r="J62" s="157">
        <v>80</v>
      </c>
      <c r="K62"/>
    </row>
    <row r="63" spans="2:23" x14ac:dyDescent="0.3">
      <c r="B63" s="14">
        <v>381</v>
      </c>
      <c r="C63" s="14">
        <v>9</v>
      </c>
      <c r="D63" s="14">
        <v>882</v>
      </c>
      <c r="E63" s="14" t="s">
        <v>4</v>
      </c>
      <c r="F63" s="14" t="s">
        <v>5</v>
      </c>
      <c r="G63" s="15">
        <v>2000</v>
      </c>
      <c r="I63"/>
      <c r="J63"/>
      <c r="K63"/>
    </row>
    <row r="64" spans="2:23" ht="15.6" customHeight="1" x14ac:dyDescent="0.3">
      <c r="B64" s="14">
        <v>501</v>
      </c>
      <c r="C64" s="14">
        <v>7</v>
      </c>
      <c r="D64" s="14">
        <v>874</v>
      </c>
      <c r="E64" s="14" t="s">
        <v>4</v>
      </c>
      <c r="F64" s="14" t="s">
        <v>5</v>
      </c>
      <c r="G64" s="15">
        <v>2000</v>
      </c>
      <c r="I64"/>
      <c r="J64"/>
      <c r="K64"/>
    </row>
    <row r="65" spans="2:22" x14ac:dyDescent="0.3">
      <c r="B65" s="14">
        <v>432</v>
      </c>
      <c r="C65" s="14">
        <v>6</v>
      </c>
      <c r="D65" s="14">
        <v>837</v>
      </c>
      <c r="E65" s="14" t="s">
        <v>7</v>
      </c>
      <c r="F65" s="14" t="s">
        <v>6</v>
      </c>
      <c r="G65" s="15">
        <v>2000</v>
      </c>
      <c r="I65"/>
      <c r="J65"/>
      <c r="K65"/>
    </row>
    <row r="66" spans="2:22" x14ac:dyDescent="0.3">
      <c r="B66" s="14">
        <v>392</v>
      </c>
      <c r="C66" s="14">
        <v>5</v>
      </c>
      <c r="D66" s="14">
        <v>774</v>
      </c>
      <c r="E66" s="14" t="s">
        <v>4</v>
      </c>
      <c r="F66" s="14" t="s">
        <v>5</v>
      </c>
      <c r="G66" s="15">
        <v>2000</v>
      </c>
    </row>
    <row r="67" spans="2:22" x14ac:dyDescent="0.3">
      <c r="B67" s="14">
        <v>441</v>
      </c>
      <c r="C67" s="14">
        <v>1</v>
      </c>
      <c r="D67" s="14">
        <v>823</v>
      </c>
      <c r="E67" s="14" t="s">
        <v>4</v>
      </c>
      <c r="F67" s="14" t="s">
        <v>5</v>
      </c>
      <c r="G67" s="15">
        <v>2000</v>
      </c>
    </row>
    <row r="68" spans="2:22" x14ac:dyDescent="0.3">
      <c r="B68" s="14">
        <v>448</v>
      </c>
      <c r="C68" s="14">
        <v>8</v>
      </c>
      <c r="D68" s="14">
        <v>790</v>
      </c>
      <c r="E68" s="14" t="s">
        <v>4</v>
      </c>
      <c r="F68" s="14" t="s">
        <v>6</v>
      </c>
      <c r="G68" s="15">
        <v>2018</v>
      </c>
      <c r="I68" s="18" t="s">
        <v>185</v>
      </c>
      <c r="J68" s="1" t="s">
        <v>87</v>
      </c>
      <c r="K68" s="160"/>
    </row>
    <row r="69" spans="2:22" x14ac:dyDescent="0.3">
      <c r="B69" s="14">
        <v>468</v>
      </c>
      <c r="C69" s="14">
        <v>4</v>
      </c>
      <c r="D69" s="14">
        <v>800</v>
      </c>
      <c r="E69" s="14" t="s">
        <v>4</v>
      </c>
      <c r="F69" s="14" t="s">
        <v>6</v>
      </c>
      <c r="G69" s="15">
        <v>2018</v>
      </c>
      <c r="I69" s="1">
        <v>1</v>
      </c>
      <c r="J69" s="1">
        <v>1</v>
      </c>
      <c r="L69" s="162" t="s">
        <v>122</v>
      </c>
      <c r="M69" s="162"/>
      <c r="N69" s="162"/>
      <c r="O69" s="162"/>
      <c r="P69" s="162"/>
      <c r="Q69" s="162"/>
      <c r="R69" s="162"/>
      <c r="S69" s="162"/>
      <c r="T69" s="162"/>
      <c r="U69" s="162"/>
      <c r="V69" s="162"/>
    </row>
    <row r="70" spans="2:22" x14ac:dyDescent="0.3">
      <c r="B70" s="14">
        <v>467</v>
      </c>
      <c r="C70" s="14">
        <v>7</v>
      </c>
      <c r="D70" s="14">
        <v>827</v>
      </c>
      <c r="E70" s="14" t="s">
        <v>7</v>
      </c>
      <c r="F70" s="14" t="s">
        <v>8</v>
      </c>
      <c r="G70" s="15">
        <v>2018</v>
      </c>
      <c r="I70" s="1">
        <v>2</v>
      </c>
      <c r="J70" s="1">
        <v>5</v>
      </c>
      <c r="L70" s="22" t="s">
        <v>178</v>
      </c>
    </row>
    <row r="71" spans="2:22" x14ac:dyDescent="0.3">
      <c r="B71" s="14">
        <v>478</v>
      </c>
      <c r="C71" s="14">
        <v>6</v>
      </c>
      <c r="D71" s="14">
        <v>830</v>
      </c>
      <c r="E71" s="14" t="s">
        <v>4</v>
      </c>
      <c r="F71" s="14" t="s">
        <v>6</v>
      </c>
      <c r="G71" s="15">
        <v>2018</v>
      </c>
      <c r="I71" s="1">
        <v>3</v>
      </c>
      <c r="J71" s="1">
        <v>4</v>
      </c>
      <c r="L71" s="22" t="s">
        <v>123</v>
      </c>
    </row>
    <row r="72" spans="2:22" x14ac:dyDescent="0.3">
      <c r="B72" s="14">
        <v>515</v>
      </c>
      <c r="C72" s="14">
        <v>14</v>
      </c>
      <c r="D72" s="14">
        <v>895</v>
      </c>
      <c r="E72" s="14" t="s">
        <v>4</v>
      </c>
      <c r="F72" s="14" t="s">
        <v>6</v>
      </c>
      <c r="G72" s="15">
        <v>2018</v>
      </c>
      <c r="I72" s="1">
        <v>4</v>
      </c>
      <c r="J72" s="1">
        <v>8</v>
      </c>
    </row>
    <row r="73" spans="2:22" x14ac:dyDescent="0.3">
      <c r="B73" s="14">
        <v>411</v>
      </c>
      <c r="C73" s="14">
        <v>6</v>
      </c>
      <c r="D73" s="14">
        <v>804</v>
      </c>
      <c r="E73" s="14" t="s">
        <v>7</v>
      </c>
      <c r="F73" s="14" t="s">
        <v>5</v>
      </c>
      <c r="G73" s="15">
        <v>2018</v>
      </c>
      <c r="I73" s="1">
        <v>5</v>
      </c>
      <c r="J73" s="1">
        <v>4</v>
      </c>
    </row>
    <row r="74" spans="2:22" x14ac:dyDescent="0.3">
      <c r="B74" s="14">
        <v>504</v>
      </c>
      <c r="C74" s="14">
        <v>8</v>
      </c>
      <c r="D74" s="14">
        <v>866</v>
      </c>
      <c r="E74" s="14" t="s">
        <v>7</v>
      </c>
      <c r="F74" s="14" t="s">
        <v>8</v>
      </c>
      <c r="G74" s="15">
        <v>2018</v>
      </c>
      <c r="I74" s="1">
        <v>6</v>
      </c>
      <c r="J74" s="1">
        <v>11</v>
      </c>
    </row>
    <row r="75" spans="2:22" x14ac:dyDescent="0.3">
      <c r="B75" s="14">
        <v>504</v>
      </c>
      <c r="C75" s="14">
        <v>9</v>
      </c>
      <c r="D75" s="14">
        <v>842</v>
      </c>
      <c r="E75" s="14" t="s">
        <v>4</v>
      </c>
      <c r="F75" s="14" t="s">
        <v>5</v>
      </c>
      <c r="G75" s="15">
        <v>2018</v>
      </c>
      <c r="I75" s="1">
        <v>7</v>
      </c>
      <c r="J75" s="1">
        <v>9</v>
      </c>
    </row>
    <row r="76" spans="2:22" x14ac:dyDescent="0.3">
      <c r="B76" s="14">
        <v>392</v>
      </c>
      <c r="C76" s="14">
        <v>8</v>
      </c>
      <c r="D76" s="14">
        <v>851</v>
      </c>
      <c r="E76" s="14" t="s">
        <v>4</v>
      </c>
      <c r="F76" s="14" t="s">
        <v>5</v>
      </c>
      <c r="G76" s="15">
        <v>2018</v>
      </c>
      <c r="I76" s="1">
        <v>8</v>
      </c>
      <c r="J76" s="1">
        <v>10</v>
      </c>
    </row>
    <row r="77" spans="2:22" x14ac:dyDescent="0.3">
      <c r="B77" s="14">
        <v>423</v>
      </c>
      <c r="C77" s="14">
        <v>10</v>
      </c>
      <c r="D77" s="14">
        <v>835</v>
      </c>
      <c r="E77" s="14" t="s">
        <v>4</v>
      </c>
      <c r="F77" s="14" t="s">
        <v>5</v>
      </c>
      <c r="G77" s="15">
        <v>2018</v>
      </c>
      <c r="I77" s="1">
        <v>9</v>
      </c>
      <c r="J77" s="1">
        <v>13</v>
      </c>
    </row>
    <row r="78" spans="2:22" x14ac:dyDescent="0.3">
      <c r="B78" s="14">
        <v>410</v>
      </c>
      <c r="C78" s="14">
        <v>7</v>
      </c>
      <c r="D78" s="14">
        <v>866</v>
      </c>
      <c r="E78" s="14" t="s">
        <v>4</v>
      </c>
      <c r="F78" s="14" t="s">
        <v>5</v>
      </c>
      <c r="G78" s="15">
        <v>2000</v>
      </c>
      <c r="I78" s="1">
        <v>10</v>
      </c>
      <c r="J78" s="1">
        <v>10</v>
      </c>
    </row>
    <row r="79" spans="2:22" x14ac:dyDescent="0.3">
      <c r="B79" s="14">
        <v>529</v>
      </c>
      <c r="C79" s="14">
        <v>4</v>
      </c>
      <c r="D79" s="14">
        <v>846</v>
      </c>
      <c r="E79" s="14" t="s">
        <v>7</v>
      </c>
      <c r="F79" s="14" t="s">
        <v>5</v>
      </c>
      <c r="G79" s="15">
        <v>2000</v>
      </c>
      <c r="I79" s="1">
        <v>11</v>
      </c>
      <c r="J79" s="1">
        <v>3</v>
      </c>
    </row>
    <row r="80" spans="2:22" x14ac:dyDescent="0.3">
      <c r="B80" s="14">
        <v>477</v>
      </c>
      <c r="C80" s="14">
        <v>2</v>
      </c>
      <c r="D80" s="14">
        <v>802</v>
      </c>
      <c r="E80" s="14" t="s">
        <v>4</v>
      </c>
      <c r="F80" s="14" t="s">
        <v>5</v>
      </c>
      <c r="G80" s="15">
        <v>2000</v>
      </c>
      <c r="I80" s="1">
        <v>12</v>
      </c>
      <c r="J80" s="1">
        <v>1</v>
      </c>
    </row>
    <row r="81" spans="2:22" x14ac:dyDescent="0.3">
      <c r="B81" s="14">
        <v>540</v>
      </c>
      <c r="C81" s="14">
        <v>11</v>
      </c>
      <c r="D81" s="14">
        <v>847</v>
      </c>
      <c r="E81" s="14" t="s">
        <v>4</v>
      </c>
      <c r="F81" s="14" t="s">
        <v>8</v>
      </c>
      <c r="G81" s="15">
        <v>2000</v>
      </c>
      <c r="I81" s="1">
        <v>14</v>
      </c>
      <c r="J81" s="1">
        <v>1</v>
      </c>
    </row>
    <row r="82" spans="2:22" x14ac:dyDescent="0.3">
      <c r="B82" s="14">
        <v>450</v>
      </c>
      <c r="C82" s="14">
        <v>6</v>
      </c>
      <c r="D82" s="14">
        <v>856</v>
      </c>
      <c r="E82" s="14" t="s">
        <v>4</v>
      </c>
      <c r="F82" s="14" t="s">
        <v>5</v>
      </c>
      <c r="G82" s="15">
        <v>2000</v>
      </c>
      <c r="I82" s="57" t="s">
        <v>9</v>
      </c>
      <c r="J82" s="1">
        <v>80</v>
      </c>
    </row>
    <row r="83" spans="2:22" x14ac:dyDescent="0.3">
      <c r="B83" s="14">
        <v>390</v>
      </c>
      <c r="C83" s="14">
        <v>5</v>
      </c>
      <c r="D83" s="14">
        <v>799</v>
      </c>
      <c r="E83" s="14" t="s">
        <v>4</v>
      </c>
      <c r="F83" s="14" t="s">
        <v>5</v>
      </c>
      <c r="G83" s="15">
        <v>2000</v>
      </c>
      <c r="I83" s="53"/>
    </row>
    <row r="84" spans="2:22" x14ac:dyDescent="0.3">
      <c r="B84" s="14">
        <v>424</v>
      </c>
      <c r="C84" s="14">
        <v>4</v>
      </c>
      <c r="D84" s="14">
        <v>827</v>
      </c>
      <c r="E84" s="14" t="s">
        <v>4</v>
      </c>
      <c r="F84" s="14" t="s">
        <v>5</v>
      </c>
      <c r="G84" s="15">
        <v>2000</v>
      </c>
      <c r="I84" s="53"/>
    </row>
    <row r="85" spans="2:22" x14ac:dyDescent="0.3">
      <c r="B85" s="14">
        <v>433</v>
      </c>
      <c r="C85" s="14">
        <v>7</v>
      </c>
      <c r="D85" s="14">
        <v>817</v>
      </c>
      <c r="E85" s="14" t="s">
        <v>4</v>
      </c>
      <c r="F85" s="14" t="s">
        <v>5</v>
      </c>
      <c r="G85" s="15">
        <v>2000</v>
      </c>
      <c r="I85" s="53"/>
    </row>
    <row r="86" spans="2:22" x14ac:dyDescent="0.3">
      <c r="B86" s="14">
        <v>428</v>
      </c>
      <c r="C86" s="14">
        <v>7</v>
      </c>
      <c r="D86" s="14">
        <v>842</v>
      </c>
      <c r="E86" s="14" t="s">
        <v>4</v>
      </c>
      <c r="F86" s="14" t="s">
        <v>6</v>
      </c>
      <c r="G86" s="15">
        <v>2000</v>
      </c>
      <c r="I86" s="53"/>
    </row>
    <row r="87" spans="2:22" x14ac:dyDescent="0.3">
      <c r="B87" s="14">
        <v>494</v>
      </c>
      <c r="C87" s="14">
        <v>7</v>
      </c>
      <c r="D87" s="14">
        <v>815</v>
      </c>
      <c r="E87" s="14" t="s">
        <v>4</v>
      </c>
      <c r="F87" s="14" t="s">
        <v>5</v>
      </c>
      <c r="G87" s="15">
        <v>2000</v>
      </c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</row>
    <row r="88" spans="2:22" x14ac:dyDescent="0.3">
      <c r="B88" s="14">
        <v>396</v>
      </c>
      <c r="C88" s="14">
        <v>6</v>
      </c>
      <c r="D88" s="14">
        <v>784</v>
      </c>
      <c r="E88" s="14" t="s">
        <v>7</v>
      </c>
      <c r="F88" s="14" t="s">
        <v>5</v>
      </c>
      <c r="G88" s="15">
        <v>2018</v>
      </c>
      <c r="I88" s="53"/>
    </row>
    <row r="89" spans="2:22" x14ac:dyDescent="0.3">
      <c r="B89" s="14">
        <v>458</v>
      </c>
      <c r="C89" s="14">
        <v>4</v>
      </c>
      <c r="D89" s="14">
        <v>817</v>
      </c>
      <c r="E89" s="14" t="s">
        <v>4</v>
      </c>
      <c r="F89" s="14" t="s">
        <v>5</v>
      </c>
      <c r="G89" s="15">
        <v>2018</v>
      </c>
      <c r="I89" s="64"/>
      <c r="J89" s="64"/>
      <c r="K89" s="64"/>
      <c r="L89" s="64"/>
      <c r="M89" s="64"/>
      <c r="N89" s="64"/>
      <c r="O89" s="64"/>
      <c r="P89" s="64"/>
    </row>
    <row r="90" spans="2:22" x14ac:dyDescent="0.3">
      <c r="B90" s="14">
        <v>493</v>
      </c>
      <c r="C90" s="14">
        <v>6</v>
      </c>
      <c r="D90" s="14">
        <v>816</v>
      </c>
      <c r="E90" s="14" t="s">
        <v>4</v>
      </c>
      <c r="F90" s="14" t="s">
        <v>6</v>
      </c>
      <c r="G90" s="15">
        <v>2018</v>
      </c>
      <c r="I90" s="64"/>
      <c r="J90" s="64"/>
      <c r="K90" s="64"/>
      <c r="L90" s="64"/>
      <c r="M90" s="64"/>
      <c r="N90" s="64"/>
      <c r="O90" s="64"/>
      <c r="P90" s="64"/>
    </row>
    <row r="91" spans="2:22" x14ac:dyDescent="0.3">
      <c r="B91" s="14">
        <v>475</v>
      </c>
      <c r="C91" s="14">
        <v>9</v>
      </c>
      <c r="D91" s="14">
        <v>816</v>
      </c>
      <c r="E91" s="14" t="s">
        <v>7</v>
      </c>
      <c r="F91" s="14" t="s">
        <v>5</v>
      </c>
      <c r="G91" s="15">
        <v>2018</v>
      </c>
      <c r="I91" s="64"/>
      <c r="J91" s="64"/>
      <c r="K91" s="64"/>
      <c r="L91" s="64"/>
      <c r="M91" s="64"/>
      <c r="N91" s="64"/>
      <c r="O91" s="64"/>
      <c r="P91" s="64"/>
    </row>
    <row r="92" spans="2:22" x14ac:dyDescent="0.3">
      <c r="B92" s="14">
        <v>476</v>
      </c>
      <c r="C92" s="14">
        <v>10</v>
      </c>
      <c r="D92" s="14">
        <v>827</v>
      </c>
      <c r="E92" s="14" t="s">
        <v>4</v>
      </c>
      <c r="F92" s="14" t="s">
        <v>5</v>
      </c>
      <c r="G92" s="15">
        <v>2018</v>
      </c>
      <c r="I92" s="64"/>
      <c r="J92" s="64"/>
      <c r="K92" s="64"/>
      <c r="L92" s="64"/>
      <c r="M92" s="64"/>
      <c r="N92" s="64"/>
      <c r="O92" s="64"/>
      <c r="P92" s="64"/>
    </row>
    <row r="93" spans="2:22" x14ac:dyDescent="0.3">
      <c r="B93" s="14">
        <v>403</v>
      </c>
      <c r="C93" s="14">
        <v>4</v>
      </c>
      <c r="D93" s="14">
        <v>806</v>
      </c>
      <c r="E93" s="14" t="s">
        <v>4</v>
      </c>
      <c r="F93" s="14" t="s">
        <v>6</v>
      </c>
      <c r="G93" s="15">
        <v>2018</v>
      </c>
      <c r="I93" s="64"/>
      <c r="J93" s="64"/>
      <c r="K93" s="64"/>
      <c r="L93" s="64"/>
      <c r="M93" s="64"/>
      <c r="N93" s="64"/>
      <c r="O93" s="64"/>
      <c r="P93" s="64"/>
    </row>
    <row r="94" spans="2:22" x14ac:dyDescent="0.3">
      <c r="B94" s="14">
        <v>337</v>
      </c>
      <c r="C94" s="14">
        <v>6</v>
      </c>
      <c r="D94" s="14">
        <v>819</v>
      </c>
      <c r="E94" s="14" t="s">
        <v>7</v>
      </c>
      <c r="F94" s="14" t="s">
        <v>5</v>
      </c>
      <c r="G94" s="15">
        <v>2018</v>
      </c>
      <c r="I94" s="64"/>
      <c r="J94" s="64"/>
      <c r="K94" s="64"/>
      <c r="L94" s="64"/>
      <c r="M94" s="64"/>
      <c r="N94" s="64"/>
      <c r="O94" s="64"/>
      <c r="P94" s="64"/>
    </row>
    <row r="95" spans="2:22" x14ac:dyDescent="0.3">
      <c r="B95" s="14">
        <v>492</v>
      </c>
      <c r="C95" s="14">
        <v>10</v>
      </c>
      <c r="D95" s="14">
        <v>836</v>
      </c>
      <c r="E95" s="14" t="s">
        <v>4</v>
      </c>
      <c r="F95" s="14" t="s">
        <v>5</v>
      </c>
      <c r="G95" s="15">
        <v>2018</v>
      </c>
      <c r="I95" s="64"/>
      <c r="J95" s="64"/>
      <c r="K95" s="64"/>
      <c r="L95" s="64"/>
      <c r="M95" s="64"/>
      <c r="N95" s="64"/>
      <c r="O95" s="64"/>
      <c r="P95" s="64"/>
    </row>
    <row r="96" spans="2:22" x14ac:dyDescent="0.3">
      <c r="B96" s="14">
        <v>426</v>
      </c>
      <c r="C96" s="14">
        <v>4</v>
      </c>
      <c r="D96" s="14">
        <v>757</v>
      </c>
      <c r="E96" s="14" t="s">
        <v>4</v>
      </c>
      <c r="F96" s="14" t="s">
        <v>5</v>
      </c>
      <c r="G96" s="15">
        <v>2018</v>
      </c>
      <c r="I96" s="64"/>
      <c r="J96" s="64"/>
      <c r="K96" s="64"/>
      <c r="L96" s="64"/>
      <c r="M96" s="64"/>
      <c r="N96" s="64"/>
      <c r="O96" s="64"/>
      <c r="P96" s="64"/>
    </row>
    <row r="97" spans="2:16" x14ac:dyDescent="0.3">
      <c r="B97" s="14">
        <v>449</v>
      </c>
      <c r="C97" s="14">
        <v>4</v>
      </c>
      <c r="D97" s="14">
        <v>817</v>
      </c>
      <c r="E97" s="14" t="s">
        <v>7</v>
      </c>
      <c r="F97" s="14" t="s">
        <v>6</v>
      </c>
      <c r="G97" s="15">
        <v>2018</v>
      </c>
      <c r="I97" s="64"/>
      <c r="J97" s="64"/>
      <c r="K97" s="64"/>
      <c r="L97" s="64"/>
      <c r="M97" s="64"/>
      <c r="N97" s="64"/>
      <c r="O97" s="64"/>
      <c r="P97" s="64"/>
    </row>
    <row r="98" spans="2:16" x14ac:dyDescent="0.3">
      <c r="I98" s="64"/>
      <c r="J98" s="64"/>
      <c r="K98" s="64"/>
      <c r="L98" s="64"/>
      <c r="M98" s="64"/>
      <c r="N98" s="64"/>
      <c r="O98" s="64"/>
      <c r="P98" s="64"/>
    </row>
    <row r="99" spans="2:16" x14ac:dyDescent="0.3">
      <c r="I99" s="64"/>
      <c r="J99" s="64"/>
      <c r="K99" s="64"/>
      <c r="L99" s="64"/>
      <c r="M99" s="64"/>
      <c r="N99" s="64"/>
      <c r="O99" s="64"/>
      <c r="P99" s="64"/>
    </row>
    <row r="100" spans="2:16" x14ac:dyDescent="0.3">
      <c r="I100" s="64"/>
      <c r="J100" s="64"/>
      <c r="K100" s="64"/>
      <c r="L100" s="64"/>
      <c r="M100" s="64"/>
      <c r="N100" s="64"/>
      <c r="O100" s="64"/>
      <c r="P100" s="64"/>
    </row>
    <row r="101" spans="2:16" x14ac:dyDescent="0.3">
      <c r="I101" s="64"/>
      <c r="J101" s="64"/>
      <c r="K101" s="64"/>
      <c r="L101" s="64"/>
      <c r="M101" s="64"/>
      <c r="N101" s="64"/>
      <c r="O101" s="64"/>
      <c r="P101" s="64"/>
    </row>
    <row r="102" spans="2:16" x14ac:dyDescent="0.3">
      <c r="I102" s="64"/>
      <c r="J102" s="64"/>
      <c r="K102" s="64"/>
      <c r="L102" s="64"/>
      <c r="M102" s="64"/>
      <c r="N102" s="64"/>
      <c r="O102" s="64"/>
      <c r="P102" s="64"/>
    </row>
    <row r="103" spans="2:16" x14ac:dyDescent="0.3">
      <c r="I103" s="64"/>
      <c r="J103" s="64"/>
      <c r="K103" s="64"/>
      <c r="L103" s="64"/>
      <c r="M103" s="64"/>
      <c r="N103" s="64"/>
      <c r="O103" s="64"/>
      <c r="P103" s="64"/>
    </row>
    <row r="104" spans="2:16" x14ac:dyDescent="0.3">
      <c r="I104" s="64"/>
      <c r="J104" s="64"/>
      <c r="K104" s="64"/>
      <c r="L104" s="64"/>
      <c r="M104" s="64"/>
      <c r="N104" s="64"/>
      <c r="O104" s="64"/>
      <c r="P104" s="64"/>
    </row>
    <row r="105" spans="2:16" x14ac:dyDescent="0.3">
      <c r="I105" s="64"/>
      <c r="J105" s="64"/>
      <c r="K105" s="64"/>
      <c r="L105" s="64"/>
      <c r="M105" s="64"/>
      <c r="N105" s="64"/>
      <c r="O105" s="64"/>
      <c r="P105" s="64"/>
    </row>
    <row r="106" spans="2:16" x14ac:dyDescent="0.3">
      <c r="I106" s="64"/>
      <c r="J106" s="64"/>
      <c r="K106" s="64"/>
      <c r="L106" s="64"/>
      <c r="M106" s="64"/>
      <c r="N106" s="64"/>
      <c r="O106" s="64"/>
      <c r="P106" s="64"/>
    </row>
    <row r="107" spans="2:16" x14ac:dyDescent="0.3">
      <c r="I107" s="64"/>
      <c r="J107" s="64"/>
      <c r="K107" s="64"/>
      <c r="L107" s="64"/>
      <c r="M107" s="64"/>
      <c r="N107" s="64"/>
      <c r="O107" s="64"/>
      <c r="P107" s="64"/>
    </row>
    <row r="108" spans="2:16" x14ac:dyDescent="0.3">
      <c r="I108" s="64"/>
      <c r="J108" s="64"/>
      <c r="K108" s="64"/>
      <c r="L108" s="64"/>
      <c r="M108" s="64"/>
      <c r="N108" s="64"/>
      <c r="O108" s="64"/>
      <c r="P108" s="64"/>
    </row>
    <row r="109" spans="2:16" x14ac:dyDescent="0.3">
      <c r="I109" s="64"/>
      <c r="J109" s="64"/>
      <c r="K109" s="64"/>
      <c r="L109" s="64"/>
      <c r="M109" s="64"/>
      <c r="N109" s="64"/>
      <c r="O109" s="64"/>
      <c r="P109" s="64"/>
    </row>
  </sheetData>
  <mergeCells count="9">
    <mergeCell ref="L69:V69"/>
    <mergeCell ref="I44:V44"/>
    <mergeCell ref="T22:W22"/>
    <mergeCell ref="L20:R20"/>
    <mergeCell ref="B2:M2"/>
    <mergeCell ref="B13:M13"/>
    <mergeCell ref="B6:F6"/>
    <mergeCell ref="B15:G15"/>
    <mergeCell ref="I17:V18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BA244-ADA7-47B8-874E-C1D7C2F9A285}">
  <sheetPr>
    <tabColor theme="0"/>
  </sheetPr>
  <dimension ref="B2:Y89"/>
  <sheetViews>
    <sheetView topLeftCell="H70" zoomScaleNormal="100" workbookViewId="0">
      <selection activeCell="M91" sqref="M91"/>
    </sheetView>
  </sheetViews>
  <sheetFormatPr defaultColWidth="8.77734375" defaultRowHeight="15.6" x14ac:dyDescent="0.3"/>
  <cols>
    <col min="1" max="1" width="1.44140625" style="68" customWidth="1"/>
    <col min="2" max="2" width="11.21875" style="68" customWidth="1"/>
    <col min="3" max="3" width="16.5546875" style="68" bestFit="1" customWidth="1"/>
    <col min="4" max="4" width="15.77734375" style="68" customWidth="1"/>
    <col min="5" max="8" width="14.77734375" style="68" customWidth="1"/>
    <col min="9" max="10" width="8.77734375" style="68"/>
    <col min="11" max="11" width="9.44140625" style="68" customWidth="1"/>
    <col min="12" max="12" width="10.44140625" style="68" customWidth="1"/>
    <col min="13" max="16384" width="8.77734375" style="68"/>
  </cols>
  <sheetData>
    <row r="2" spans="2:15" x14ac:dyDescent="0.3">
      <c r="B2" s="113" t="s">
        <v>44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4" spans="2:15" x14ac:dyDescent="0.3">
      <c r="B4" s="85" t="s">
        <v>233</v>
      </c>
      <c r="C4" s="68" t="s">
        <v>234</v>
      </c>
    </row>
    <row r="5" spans="2:15" x14ac:dyDescent="0.3">
      <c r="B5" s="69"/>
    </row>
    <row r="6" spans="2:15" x14ac:dyDescent="0.3">
      <c r="B6" s="69"/>
    </row>
    <row r="7" spans="2:15" x14ac:dyDescent="0.3">
      <c r="B7" s="69" t="s">
        <v>235</v>
      </c>
      <c r="C7" s="68" t="s">
        <v>401</v>
      </c>
      <c r="H7" s="69" t="s">
        <v>236</v>
      </c>
      <c r="I7" s="68" t="s">
        <v>237</v>
      </c>
    </row>
    <row r="8" spans="2:15" x14ac:dyDescent="0.3">
      <c r="B8" s="69"/>
    </row>
    <row r="9" spans="2:15" x14ac:dyDescent="0.3">
      <c r="B9" s="85" t="s">
        <v>238</v>
      </c>
      <c r="C9" s="86"/>
      <c r="D9" s="68" t="s">
        <v>239</v>
      </c>
    </row>
    <row r="12" spans="2:15" x14ac:dyDescent="0.3">
      <c r="B12" s="69" t="s">
        <v>240</v>
      </c>
      <c r="C12" s="68" t="s">
        <v>242</v>
      </c>
      <c r="G12" s="69" t="s">
        <v>241</v>
      </c>
      <c r="H12" s="68" t="s">
        <v>244</v>
      </c>
    </row>
    <row r="13" spans="2:15" x14ac:dyDescent="0.3">
      <c r="B13" s="68" t="s">
        <v>243</v>
      </c>
    </row>
    <row r="15" spans="2:15" x14ac:dyDescent="0.3">
      <c r="G15" s="69" t="s">
        <v>245</v>
      </c>
      <c r="K15" s="69" t="s">
        <v>246</v>
      </c>
    </row>
    <row r="16" spans="2:15" x14ac:dyDescent="0.3">
      <c r="G16" s="68" t="s">
        <v>247</v>
      </c>
      <c r="K16" s="68" t="s">
        <v>248</v>
      </c>
    </row>
    <row r="18" spans="2:25" x14ac:dyDescent="0.3">
      <c r="B18" s="85" t="s">
        <v>249</v>
      </c>
      <c r="C18" s="68" t="s">
        <v>250</v>
      </c>
      <c r="S18" s="98"/>
    </row>
    <row r="20" spans="2:25" x14ac:dyDescent="0.3">
      <c r="B20" s="113" t="s">
        <v>43</v>
      </c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</row>
    <row r="21" spans="2:25" x14ac:dyDescent="0.3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</row>
    <row r="22" spans="2:25" x14ac:dyDescent="0.3">
      <c r="B22" s="76" t="s">
        <v>128</v>
      </c>
      <c r="C22" s="74"/>
      <c r="D22" s="74"/>
      <c r="E22" s="74"/>
      <c r="F22" s="74"/>
      <c r="G22" s="74"/>
      <c r="H22" s="74"/>
      <c r="J22" s="74"/>
      <c r="K22" s="74"/>
      <c r="L22" s="74"/>
      <c r="M22" s="74"/>
      <c r="N22" s="74"/>
      <c r="O22" s="74"/>
      <c r="P22" s="74"/>
      <c r="Q22" s="74"/>
    </row>
    <row r="23" spans="2:25" x14ac:dyDescent="0.3">
      <c r="B23" s="68" t="s">
        <v>191</v>
      </c>
    </row>
    <row r="24" spans="2:25" ht="47.25" customHeight="1" x14ac:dyDescent="0.3">
      <c r="B24" s="72"/>
      <c r="C24" s="81" t="s">
        <v>126</v>
      </c>
      <c r="D24" s="102" t="s">
        <v>124</v>
      </c>
      <c r="E24" s="103" t="s">
        <v>251</v>
      </c>
      <c r="F24" s="103" t="s">
        <v>252</v>
      </c>
      <c r="G24" s="82" t="s">
        <v>253</v>
      </c>
      <c r="H24" s="82" t="s">
        <v>255</v>
      </c>
      <c r="I24" s="71"/>
      <c r="J24" s="71"/>
    </row>
    <row r="25" spans="2:25" ht="15.6" customHeight="1" x14ac:dyDescent="0.3">
      <c r="B25" s="80" t="s">
        <v>42</v>
      </c>
      <c r="C25" s="80">
        <v>850</v>
      </c>
      <c r="D25" s="80">
        <v>600</v>
      </c>
      <c r="E25" s="67">
        <f>C25/$C$25</f>
        <v>1</v>
      </c>
      <c r="F25" s="65">
        <f>E25-100%</f>
        <v>0</v>
      </c>
      <c r="G25" s="80" t="s">
        <v>254</v>
      </c>
      <c r="H25" s="80"/>
      <c r="I25" s="69"/>
      <c r="J25" s="114" t="s">
        <v>125</v>
      </c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6"/>
    </row>
    <row r="26" spans="2:25" x14ac:dyDescent="0.3">
      <c r="B26" s="80" t="s">
        <v>41</v>
      </c>
      <c r="C26" s="80">
        <v>800</v>
      </c>
      <c r="D26" s="80">
        <v>550</v>
      </c>
      <c r="E26" s="67">
        <f t="shared" ref="E26:E38" si="0">C26/$C$25</f>
        <v>0.94117647058823528</v>
      </c>
      <c r="F26" s="65">
        <f t="shared" ref="F26:F38" si="1">E26-100%</f>
        <v>-5.8823529411764719E-2</v>
      </c>
      <c r="G26" s="67">
        <f>C26/C25</f>
        <v>0.94117647058823528</v>
      </c>
      <c r="H26" s="65">
        <f>G26-100%</f>
        <v>-5.8823529411764719E-2</v>
      </c>
    </row>
    <row r="27" spans="2:25" x14ac:dyDescent="0.3">
      <c r="B27" s="80" t="s">
        <v>40</v>
      </c>
      <c r="C27" s="80">
        <v>1300</v>
      </c>
      <c r="D27" s="80">
        <v>700</v>
      </c>
      <c r="E27" s="67">
        <f t="shared" si="0"/>
        <v>1.5294117647058822</v>
      </c>
      <c r="F27" s="65">
        <f t="shared" si="1"/>
        <v>0.52941176470588225</v>
      </c>
      <c r="G27" s="67">
        <f t="shared" ref="G27:G38" si="2">C27/C26</f>
        <v>1.625</v>
      </c>
      <c r="H27" s="65">
        <f t="shared" ref="H27:H38" si="3">G27-100%</f>
        <v>0.625</v>
      </c>
    </row>
    <row r="28" spans="2:25" x14ac:dyDescent="0.3">
      <c r="B28" s="80" t="s">
        <v>39</v>
      </c>
      <c r="C28" s="80">
        <v>1400</v>
      </c>
      <c r="D28" s="80">
        <v>800</v>
      </c>
      <c r="E28" s="67">
        <f t="shared" si="0"/>
        <v>1.6470588235294117</v>
      </c>
      <c r="F28" s="65">
        <f t="shared" si="1"/>
        <v>0.64705882352941169</v>
      </c>
      <c r="G28" s="67">
        <f t="shared" si="2"/>
        <v>1.0769230769230769</v>
      </c>
      <c r="H28" s="65">
        <f t="shared" si="3"/>
        <v>7.6923076923076872E-2</v>
      </c>
    </row>
    <row r="29" spans="2:25" x14ac:dyDescent="0.3">
      <c r="B29" s="80" t="s">
        <v>38</v>
      </c>
      <c r="C29" s="80">
        <v>900</v>
      </c>
      <c r="D29" s="80">
        <v>700</v>
      </c>
      <c r="E29" s="67">
        <f t="shared" si="0"/>
        <v>1.0588235294117647</v>
      </c>
      <c r="F29" s="65">
        <f t="shared" si="1"/>
        <v>5.8823529411764719E-2</v>
      </c>
      <c r="G29" s="67">
        <f t="shared" si="2"/>
        <v>0.6428571428571429</v>
      </c>
      <c r="H29" s="65">
        <f t="shared" si="3"/>
        <v>-0.3571428571428571</v>
      </c>
    </row>
    <row r="30" spans="2:25" x14ac:dyDescent="0.3">
      <c r="B30" s="80" t="s">
        <v>37</v>
      </c>
      <c r="C30" s="80">
        <v>950</v>
      </c>
      <c r="D30" s="80">
        <v>800</v>
      </c>
      <c r="E30" s="163">
        <f>C30/$C$25</f>
        <v>1.1176470588235294</v>
      </c>
      <c r="F30" s="65">
        <f t="shared" si="1"/>
        <v>0.11764705882352944</v>
      </c>
      <c r="G30" s="163">
        <f t="shared" si="2"/>
        <v>1.0555555555555556</v>
      </c>
      <c r="H30" s="65">
        <f t="shared" si="3"/>
        <v>5.555555555555558E-2</v>
      </c>
    </row>
    <row r="31" spans="2:25" x14ac:dyDescent="0.3">
      <c r="B31" s="80" t="s">
        <v>36</v>
      </c>
      <c r="C31" s="80">
        <v>1000</v>
      </c>
      <c r="D31" s="80">
        <v>900</v>
      </c>
      <c r="E31" s="67">
        <f t="shared" si="0"/>
        <v>1.1764705882352942</v>
      </c>
      <c r="F31" s="65">
        <f t="shared" si="1"/>
        <v>0.17647058823529416</v>
      </c>
      <c r="G31" s="67">
        <f t="shared" si="2"/>
        <v>1.0526315789473684</v>
      </c>
      <c r="H31" s="65">
        <f t="shared" si="3"/>
        <v>5.2631578947368363E-2</v>
      </c>
    </row>
    <row r="32" spans="2:25" x14ac:dyDescent="0.3">
      <c r="B32" s="80" t="s">
        <v>35</v>
      </c>
      <c r="C32" s="80">
        <v>1200</v>
      </c>
      <c r="D32" s="80">
        <v>1000</v>
      </c>
      <c r="E32" s="67">
        <f t="shared" si="0"/>
        <v>1.411764705882353</v>
      </c>
      <c r="F32" s="65">
        <f t="shared" si="1"/>
        <v>0.41176470588235303</v>
      </c>
      <c r="G32" s="67">
        <f t="shared" si="2"/>
        <v>1.2</v>
      </c>
      <c r="H32" s="65">
        <f t="shared" si="3"/>
        <v>0.19999999999999996</v>
      </c>
    </row>
    <row r="33" spans="2:25" x14ac:dyDescent="0.3">
      <c r="B33" s="80" t="s">
        <v>34</v>
      </c>
      <c r="C33" s="80">
        <v>800</v>
      </c>
      <c r="D33" s="80">
        <v>900</v>
      </c>
      <c r="E33" s="67">
        <f t="shared" si="0"/>
        <v>0.94117647058823528</v>
      </c>
      <c r="F33" s="65">
        <f t="shared" si="1"/>
        <v>-5.8823529411764719E-2</v>
      </c>
      <c r="G33" s="67">
        <f t="shared" si="2"/>
        <v>0.66666666666666663</v>
      </c>
      <c r="H33" s="65">
        <f t="shared" si="3"/>
        <v>-0.33333333333333337</v>
      </c>
    </row>
    <row r="34" spans="2:25" x14ac:dyDescent="0.3">
      <c r="B34" s="80" t="s">
        <v>33</v>
      </c>
      <c r="C34" s="80">
        <v>900</v>
      </c>
      <c r="D34" s="80">
        <v>1000</v>
      </c>
      <c r="E34" s="67">
        <f t="shared" si="0"/>
        <v>1.0588235294117647</v>
      </c>
      <c r="F34" s="65">
        <f t="shared" si="1"/>
        <v>5.8823529411764719E-2</v>
      </c>
      <c r="G34" s="67">
        <f t="shared" si="2"/>
        <v>1.125</v>
      </c>
      <c r="H34" s="65">
        <f t="shared" si="3"/>
        <v>0.125</v>
      </c>
    </row>
    <row r="35" spans="2:25" x14ac:dyDescent="0.3">
      <c r="B35" s="80" t="s">
        <v>32</v>
      </c>
      <c r="C35" s="80">
        <v>1000</v>
      </c>
      <c r="D35" s="80">
        <v>1100</v>
      </c>
      <c r="E35" s="67">
        <f t="shared" si="0"/>
        <v>1.1764705882352942</v>
      </c>
      <c r="F35" s="65">
        <f t="shared" si="1"/>
        <v>0.17647058823529416</v>
      </c>
      <c r="G35" s="67">
        <f t="shared" si="2"/>
        <v>1.1111111111111112</v>
      </c>
      <c r="H35" s="65">
        <f t="shared" si="3"/>
        <v>0.11111111111111116</v>
      </c>
    </row>
    <row r="36" spans="2:25" x14ac:dyDescent="0.3">
      <c r="B36" s="80" t="s">
        <v>31</v>
      </c>
      <c r="C36" s="80">
        <v>1100</v>
      </c>
      <c r="D36" s="80">
        <v>1200</v>
      </c>
      <c r="E36" s="67">
        <f t="shared" si="0"/>
        <v>1.2941176470588236</v>
      </c>
      <c r="F36" s="65">
        <f t="shared" si="1"/>
        <v>0.29411764705882359</v>
      </c>
      <c r="G36" s="67">
        <f t="shared" si="2"/>
        <v>1.1000000000000001</v>
      </c>
      <c r="H36" s="65">
        <f t="shared" si="3"/>
        <v>0.10000000000000009</v>
      </c>
    </row>
    <row r="37" spans="2:25" x14ac:dyDescent="0.3">
      <c r="B37" s="80" t="s">
        <v>30</v>
      </c>
      <c r="C37" s="80">
        <v>1000</v>
      </c>
      <c r="D37" s="80">
        <v>800</v>
      </c>
      <c r="E37" s="67">
        <f t="shared" si="0"/>
        <v>1.1764705882352942</v>
      </c>
      <c r="F37" s="65">
        <f t="shared" si="1"/>
        <v>0.17647058823529416</v>
      </c>
      <c r="G37" s="67">
        <f t="shared" si="2"/>
        <v>0.90909090909090906</v>
      </c>
      <c r="H37" s="65">
        <f t="shared" si="3"/>
        <v>-9.0909090909090939E-2</v>
      </c>
    </row>
    <row r="38" spans="2:25" x14ac:dyDescent="0.3">
      <c r="B38" s="80" t="s">
        <v>29</v>
      </c>
      <c r="C38" s="80">
        <v>1200</v>
      </c>
      <c r="D38" s="80">
        <v>900</v>
      </c>
      <c r="E38" s="67">
        <f t="shared" si="0"/>
        <v>1.411764705882353</v>
      </c>
      <c r="F38" s="65">
        <f t="shared" si="1"/>
        <v>0.41176470588235303</v>
      </c>
      <c r="G38" s="67">
        <f t="shared" si="2"/>
        <v>1.2</v>
      </c>
      <c r="H38" s="65">
        <f t="shared" si="3"/>
        <v>0.19999999999999996</v>
      </c>
    </row>
    <row r="43" spans="2:25" ht="15.6" customHeight="1" x14ac:dyDescent="0.3">
      <c r="J43" s="114" t="s">
        <v>127</v>
      </c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6"/>
    </row>
    <row r="45" spans="2:25" x14ac:dyDescent="0.3">
      <c r="J45" s="117" t="s">
        <v>256</v>
      </c>
      <c r="K45" s="117"/>
      <c r="L45" s="117"/>
      <c r="M45" s="66">
        <f>E30</f>
        <v>1.1176470588235294</v>
      </c>
      <c r="N45" s="68" t="s">
        <v>257</v>
      </c>
    </row>
    <row r="47" spans="2:25" x14ac:dyDescent="0.3">
      <c r="J47" s="117" t="s">
        <v>258</v>
      </c>
      <c r="K47" s="117"/>
      <c r="L47" s="117"/>
      <c r="M47" s="66">
        <f>G30</f>
        <v>1.0555555555555556</v>
      </c>
      <c r="N47" s="68" t="s">
        <v>259</v>
      </c>
    </row>
    <row r="49" spans="10:25" x14ac:dyDescent="0.3">
      <c r="J49" s="33" t="s">
        <v>402</v>
      </c>
    </row>
    <row r="50" spans="10:25" x14ac:dyDescent="0.3">
      <c r="J50" s="68" t="s">
        <v>260</v>
      </c>
    </row>
    <row r="52" spans="10:25" x14ac:dyDescent="0.3">
      <c r="J52" s="114" t="s">
        <v>129</v>
      </c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6"/>
    </row>
    <row r="54" spans="10:25" x14ac:dyDescent="0.3">
      <c r="J54" s="117" t="s">
        <v>130</v>
      </c>
      <c r="K54" s="117"/>
      <c r="L54" s="117"/>
      <c r="M54" s="83">
        <f>AVERAGE(D26:D28)</f>
        <v>683.33333333333337</v>
      </c>
      <c r="N54" s="68" t="s">
        <v>262</v>
      </c>
    </row>
    <row r="55" spans="10:25" x14ac:dyDescent="0.3">
      <c r="J55" s="68" t="s">
        <v>261</v>
      </c>
    </row>
    <row r="57" spans="10:25" x14ac:dyDescent="0.3">
      <c r="J57" s="117" t="s">
        <v>131</v>
      </c>
      <c r="K57" s="117"/>
      <c r="L57" s="117"/>
      <c r="M57" s="84">
        <f>(800/2+1300+1400+900/2)/(4-1)</f>
        <v>1183.3333333333333</v>
      </c>
      <c r="N57" s="68" t="s">
        <v>265</v>
      </c>
    </row>
    <row r="58" spans="10:25" x14ac:dyDescent="0.3">
      <c r="J58" s="68" t="s">
        <v>263</v>
      </c>
    </row>
    <row r="60" spans="10:25" x14ac:dyDescent="0.3">
      <c r="J60" s="33" t="s">
        <v>264</v>
      </c>
    </row>
    <row r="64" spans="10:25" x14ac:dyDescent="0.3">
      <c r="T64" s="68" t="s">
        <v>132</v>
      </c>
    </row>
    <row r="69" spans="10:25" x14ac:dyDescent="0.3">
      <c r="J69" s="114" t="s">
        <v>134</v>
      </c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6"/>
    </row>
    <row r="71" spans="10:25" x14ac:dyDescent="0.3">
      <c r="J71" s="117" t="s">
        <v>133</v>
      </c>
      <c r="K71" s="117"/>
      <c r="L71" s="117"/>
      <c r="M71" s="20">
        <f>(K73-K74)/(14-1)</f>
        <v>23.076923076923077</v>
      </c>
      <c r="N71" s="68" t="s">
        <v>262</v>
      </c>
      <c r="O71" s="68" t="s">
        <v>271</v>
      </c>
    </row>
    <row r="73" spans="10:25" x14ac:dyDescent="0.3">
      <c r="J73" s="75" t="s">
        <v>267</v>
      </c>
      <c r="K73" s="68">
        <f>D38</f>
        <v>900</v>
      </c>
    </row>
    <row r="74" spans="10:25" x14ac:dyDescent="0.3">
      <c r="J74" s="75" t="s">
        <v>268</v>
      </c>
      <c r="K74" s="68">
        <f>D25</f>
        <v>600</v>
      </c>
    </row>
    <row r="75" spans="10:25" x14ac:dyDescent="0.3">
      <c r="J75" s="75" t="s">
        <v>270</v>
      </c>
      <c r="K75" s="68">
        <f>COUNT(D25:D38)-1</f>
        <v>13</v>
      </c>
    </row>
    <row r="79" spans="10:25" x14ac:dyDescent="0.3">
      <c r="N79" s="68" t="s">
        <v>273</v>
      </c>
    </row>
    <row r="80" spans="10:25" x14ac:dyDescent="0.3">
      <c r="J80" s="117" t="s">
        <v>266</v>
      </c>
      <c r="K80" s="117"/>
      <c r="L80" s="117"/>
      <c r="M80" s="77">
        <f>(K82/K83)^(1/13)</f>
        <v>1.0316811165307245</v>
      </c>
      <c r="N80" s="79">
        <f>M80-100%</f>
        <v>3.1681116530724474E-2</v>
      </c>
      <c r="O80" s="68" t="s">
        <v>274</v>
      </c>
    </row>
    <row r="82" spans="10:16" x14ac:dyDescent="0.3">
      <c r="J82" s="75" t="s">
        <v>267</v>
      </c>
      <c r="K82" s="68">
        <v>900</v>
      </c>
    </row>
    <row r="83" spans="10:16" x14ac:dyDescent="0.3">
      <c r="J83" s="75" t="s">
        <v>268</v>
      </c>
      <c r="K83" s="68">
        <v>600</v>
      </c>
    </row>
    <row r="84" spans="10:16" x14ac:dyDescent="0.3">
      <c r="J84" s="75" t="s">
        <v>270</v>
      </c>
      <c r="K84" s="68">
        <v>13</v>
      </c>
    </row>
    <row r="89" spans="10:16" x14ac:dyDescent="0.3">
      <c r="N89" s="68" t="s">
        <v>403</v>
      </c>
      <c r="P89" s="68" t="s">
        <v>272</v>
      </c>
    </row>
  </sheetData>
  <mergeCells count="12">
    <mergeCell ref="J71:L71"/>
    <mergeCell ref="J80:L80"/>
    <mergeCell ref="B2:O2"/>
    <mergeCell ref="B20:O20"/>
    <mergeCell ref="J45:L45"/>
    <mergeCell ref="J47:L47"/>
    <mergeCell ref="J52:Y52"/>
    <mergeCell ref="J54:L54"/>
    <mergeCell ref="J57:L57"/>
    <mergeCell ref="J69:Y69"/>
    <mergeCell ref="J25:Y25"/>
    <mergeCell ref="J43:Y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C9C4-5C4B-4002-890C-D3CF877DAFEA}">
  <sheetPr>
    <tabColor theme="3" tint="0.59999389629810485"/>
  </sheetPr>
  <dimension ref="B2:T184"/>
  <sheetViews>
    <sheetView topLeftCell="C1" workbookViewId="0">
      <selection activeCell="I18" sqref="I18"/>
    </sheetView>
  </sheetViews>
  <sheetFormatPr defaultColWidth="8.77734375" defaultRowHeight="15.6" x14ac:dyDescent="0.3"/>
  <cols>
    <col min="1" max="1" width="2" style="68" customWidth="1"/>
    <col min="2" max="2" width="18.5546875" style="68" customWidth="1"/>
    <col min="3" max="3" width="13.44140625" style="68" customWidth="1"/>
    <col min="4" max="4" width="10.44140625" style="68" customWidth="1"/>
    <col min="5" max="5" width="12.5546875" style="68" customWidth="1"/>
    <col min="6" max="7" width="8.77734375" style="68"/>
    <col min="8" max="8" width="18.88671875" style="68" bestFit="1" customWidth="1"/>
    <col min="9" max="9" width="14.77734375" style="68" bestFit="1" customWidth="1"/>
    <col min="10" max="10" width="10.77734375" style="68" customWidth="1"/>
    <col min="11" max="11" width="9.6640625" style="68" bestFit="1" customWidth="1"/>
    <col min="12" max="12" width="18.21875" style="68" customWidth="1"/>
    <col min="13" max="13" width="14.77734375" style="68" customWidth="1"/>
    <col min="14" max="16384" width="8.77734375" style="68"/>
  </cols>
  <sheetData>
    <row r="2" spans="2:20" x14ac:dyDescent="0.3">
      <c r="B2" s="123" t="s">
        <v>139</v>
      </c>
      <c r="C2" s="123"/>
      <c r="D2" s="123"/>
      <c r="E2" s="123"/>
      <c r="F2" s="123"/>
    </row>
    <row r="4" spans="2:20" ht="15.6" customHeight="1" x14ac:dyDescent="0.3">
      <c r="B4" s="81" t="s">
        <v>135</v>
      </c>
      <c r="C4" s="81" t="s">
        <v>28</v>
      </c>
      <c r="D4" s="81" t="s">
        <v>27</v>
      </c>
      <c r="E4" s="81" t="s">
        <v>26</v>
      </c>
      <c r="F4" s="81" t="s">
        <v>3</v>
      </c>
      <c r="H4" s="127" t="s">
        <v>136</v>
      </c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</row>
    <row r="5" spans="2:20" x14ac:dyDescent="0.3">
      <c r="B5" s="73">
        <v>21</v>
      </c>
      <c r="C5" s="73">
        <v>1387</v>
      </c>
      <c r="D5" s="73" t="s">
        <v>21</v>
      </c>
      <c r="E5" s="73" t="s">
        <v>24</v>
      </c>
      <c r="F5" s="80">
        <v>2010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x14ac:dyDescent="0.3">
      <c r="B6" s="73">
        <v>23</v>
      </c>
      <c r="C6" s="73">
        <v>1754</v>
      </c>
      <c r="D6" s="73" t="s">
        <v>19</v>
      </c>
      <c r="E6" s="73" t="s">
        <v>17</v>
      </c>
      <c r="F6" s="80">
        <v>2010</v>
      </c>
    </row>
    <row r="7" spans="2:20" x14ac:dyDescent="0.3">
      <c r="B7" s="73">
        <v>24</v>
      </c>
      <c r="C7" s="73">
        <v>1817</v>
      </c>
      <c r="D7" s="73" t="s">
        <v>19</v>
      </c>
      <c r="E7" s="73" t="s">
        <v>22</v>
      </c>
      <c r="F7" s="80">
        <v>2010</v>
      </c>
      <c r="H7" s="155" t="s">
        <v>189</v>
      </c>
      <c r="I7" s="155" t="s">
        <v>188</v>
      </c>
      <c r="J7"/>
      <c r="K7"/>
      <c r="N7" s="76" t="s">
        <v>176</v>
      </c>
    </row>
    <row r="8" spans="2:20" x14ac:dyDescent="0.3">
      <c r="B8" s="73">
        <v>25</v>
      </c>
      <c r="C8" s="73">
        <v>1040</v>
      </c>
      <c r="D8" s="73" t="s">
        <v>19</v>
      </c>
      <c r="E8" s="73" t="s">
        <v>20</v>
      </c>
      <c r="F8" s="80">
        <v>2010</v>
      </c>
      <c r="H8" s="155" t="s">
        <v>185</v>
      </c>
      <c r="I8">
        <v>2010</v>
      </c>
      <c r="J8">
        <v>2015</v>
      </c>
      <c r="K8" t="s">
        <v>9</v>
      </c>
      <c r="N8" s="76" t="s">
        <v>119</v>
      </c>
    </row>
    <row r="9" spans="2:20" x14ac:dyDescent="0.3">
      <c r="B9" s="73">
        <v>26</v>
      </c>
      <c r="C9" s="73">
        <v>1273</v>
      </c>
      <c r="D9" s="73" t="s">
        <v>18</v>
      </c>
      <c r="E9" s="73" t="s">
        <v>24</v>
      </c>
      <c r="F9" s="80">
        <v>2010</v>
      </c>
      <c r="H9" s="156" t="s">
        <v>18</v>
      </c>
      <c r="I9" s="165">
        <v>29107</v>
      </c>
      <c r="J9" s="165">
        <v>48425</v>
      </c>
      <c r="K9" s="165">
        <v>77532</v>
      </c>
      <c r="N9" s="76" t="s">
        <v>120</v>
      </c>
    </row>
    <row r="10" spans="2:20" x14ac:dyDescent="0.3">
      <c r="B10" s="73">
        <v>27</v>
      </c>
      <c r="C10" s="73">
        <v>1529</v>
      </c>
      <c r="D10" s="73" t="s">
        <v>19</v>
      </c>
      <c r="E10" s="73" t="s">
        <v>24</v>
      </c>
      <c r="F10" s="80">
        <v>2015</v>
      </c>
      <c r="H10" s="156" t="s">
        <v>23</v>
      </c>
      <c r="I10" s="165">
        <v>32253</v>
      </c>
      <c r="J10" s="165">
        <v>19661</v>
      </c>
      <c r="K10" s="165">
        <v>51914</v>
      </c>
      <c r="N10" s="76" t="s">
        <v>177</v>
      </c>
    </row>
    <row r="11" spans="2:20" x14ac:dyDescent="0.3">
      <c r="B11" s="73">
        <v>27</v>
      </c>
      <c r="C11" s="73">
        <v>3082</v>
      </c>
      <c r="D11" s="73" t="s">
        <v>18</v>
      </c>
      <c r="E11" s="73" t="s">
        <v>25</v>
      </c>
      <c r="F11" s="80">
        <v>2015</v>
      </c>
      <c r="H11" s="156" t="s">
        <v>21</v>
      </c>
      <c r="I11" s="165">
        <v>41475</v>
      </c>
      <c r="J11" s="165">
        <v>37322</v>
      </c>
      <c r="K11" s="165">
        <v>78797</v>
      </c>
      <c r="N11" s="76" t="s">
        <v>182</v>
      </c>
    </row>
    <row r="12" spans="2:20" x14ac:dyDescent="0.3">
      <c r="B12" s="73">
        <v>28</v>
      </c>
      <c r="C12" s="73">
        <v>1951</v>
      </c>
      <c r="D12" s="73" t="s">
        <v>18</v>
      </c>
      <c r="E12" s="73" t="s">
        <v>17</v>
      </c>
      <c r="F12" s="80">
        <v>2015</v>
      </c>
      <c r="H12" s="156" t="s">
        <v>19</v>
      </c>
      <c r="I12" s="165">
        <v>28004</v>
      </c>
      <c r="J12" s="165">
        <v>30859</v>
      </c>
      <c r="K12" s="165">
        <v>58863</v>
      </c>
    </row>
    <row r="13" spans="2:20" x14ac:dyDescent="0.3">
      <c r="B13" s="73">
        <v>28</v>
      </c>
      <c r="C13" s="73">
        <v>2692</v>
      </c>
      <c r="D13" s="73" t="s">
        <v>21</v>
      </c>
      <c r="E13" s="73" t="s">
        <v>20</v>
      </c>
      <c r="F13" s="80">
        <v>2015</v>
      </c>
      <c r="H13" s="156" t="s">
        <v>9</v>
      </c>
      <c r="I13" s="165">
        <v>130839</v>
      </c>
      <c r="J13" s="165">
        <v>136267</v>
      </c>
      <c r="K13" s="165">
        <v>267106</v>
      </c>
      <c r="N13" s="76" t="s">
        <v>121</v>
      </c>
    </row>
    <row r="14" spans="2:20" x14ac:dyDescent="0.3">
      <c r="B14" s="73">
        <v>29</v>
      </c>
      <c r="C14" s="73">
        <v>1206</v>
      </c>
      <c r="D14" s="73" t="s">
        <v>19</v>
      </c>
      <c r="E14" s="73" t="s">
        <v>24</v>
      </c>
      <c r="F14" s="80">
        <v>2015</v>
      </c>
      <c r="H14"/>
      <c r="I14"/>
      <c r="J14"/>
    </row>
    <row r="15" spans="2:20" x14ac:dyDescent="0.3">
      <c r="B15" s="73">
        <v>29</v>
      </c>
      <c r="C15" s="73">
        <v>1342</v>
      </c>
      <c r="D15" s="73" t="s">
        <v>18</v>
      </c>
      <c r="E15" s="73" t="s">
        <v>24</v>
      </c>
      <c r="F15" s="80">
        <v>2010</v>
      </c>
      <c r="H15"/>
      <c r="I15"/>
      <c r="J15"/>
    </row>
    <row r="16" spans="2:20" x14ac:dyDescent="0.3">
      <c r="B16" s="73">
        <v>30</v>
      </c>
      <c r="C16" s="73">
        <v>443</v>
      </c>
      <c r="D16" s="73" t="s">
        <v>18</v>
      </c>
      <c r="E16" s="73" t="s">
        <v>24</v>
      </c>
      <c r="F16" s="80">
        <v>2010</v>
      </c>
      <c r="H16"/>
      <c r="I16"/>
      <c r="J16"/>
    </row>
    <row r="17" spans="2:13" x14ac:dyDescent="0.3">
      <c r="B17" s="73">
        <v>30</v>
      </c>
      <c r="C17" s="73">
        <v>754</v>
      </c>
      <c r="D17" s="73" t="s">
        <v>23</v>
      </c>
      <c r="E17" s="73" t="s">
        <v>24</v>
      </c>
      <c r="F17" s="80">
        <v>2010</v>
      </c>
      <c r="H17"/>
      <c r="I17"/>
      <c r="J17"/>
    </row>
    <row r="18" spans="2:13" x14ac:dyDescent="0.3">
      <c r="B18" s="73">
        <v>30</v>
      </c>
      <c r="C18" s="73">
        <v>1621</v>
      </c>
      <c r="D18" s="73" t="s">
        <v>19</v>
      </c>
      <c r="E18" s="73" t="s">
        <v>25</v>
      </c>
      <c r="F18" s="80">
        <v>2010</v>
      </c>
      <c r="H18"/>
      <c r="I18"/>
      <c r="J18"/>
    </row>
    <row r="19" spans="2:13" x14ac:dyDescent="0.3">
      <c r="B19" s="73">
        <v>31</v>
      </c>
      <c r="C19" s="73">
        <v>870</v>
      </c>
      <c r="D19" s="73" t="s">
        <v>21</v>
      </c>
      <c r="E19" s="73" t="s">
        <v>24</v>
      </c>
      <c r="F19" s="80">
        <v>2010</v>
      </c>
      <c r="H19"/>
      <c r="I19"/>
      <c r="J19"/>
    </row>
    <row r="20" spans="2:13" x14ac:dyDescent="0.3">
      <c r="B20" s="73">
        <v>31</v>
      </c>
      <c r="C20" s="73">
        <v>1174</v>
      </c>
      <c r="D20" s="73" t="s">
        <v>18</v>
      </c>
      <c r="E20" s="73" t="s">
        <v>25</v>
      </c>
      <c r="F20" s="80">
        <v>2015</v>
      </c>
      <c r="H20"/>
      <c r="I20"/>
      <c r="J20"/>
    </row>
    <row r="21" spans="2:13" x14ac:dyDescent="0.3">
      <c r="B21" s="73">
        <v>31</v>
      </c>
      <c r="C21" s="73">
        <v>1412</v>
      </c>
      <c r="D21" s="73" t="s">
        <v>19</v>
      </c>
      <c r="E21" s="73" t="s">
        <v>24</v>
      </c>
      <c r="F21" s="80">
        <v>2015</v>
      </c>
      <c r="H21"/>
      <c r="I21"/>
      <c r="J21"/>
    </row>
    <row r="22" spans="2:13" x14ac:dyDescent="0.3">
      <c r="B22" s="73">
        <v>31</v>
      </c>
      <c r="C22" s="73">
        <v>1809</v>
      </c>
      <c r="D22" s="73" t="s">
        <v>21</v>
      </c>
      <c r="E22" s="73" t="s">
        <v>24</v>
      </c>
      <c r="F22" s="80">
        <v>2015</v>
      </c>
      <c r="H22"/>
      <c r="I22"/>
      <c r="J22"/>
    </row>
    <row r="23" spans="2:13" x14ac:dyDescent="0.3">
      <c r="B23" s="73">
        <v>31</v>
      </c>
      <c r="C23" s="73">
        <v>2415</v>
      </c>
      <c r="D23" s="73" t="s">
        <v>18</v>
      </c>
      <c r="E23" s="73" t="s">
        <v>24</v>
      </c>
      <c r="F23" s="80">
        <v>2015</v>
      </c>
      <c r="H23"/>
      <c r="I23"/>
      <c r="J23"/>
    </row>
    <row r="24" spans="2:13" x14ac:dyDescent="0.3">
      <c r="B24" s="73">
        <v>32</v>
      </c>
      <c r="C24" s="73">
        <v>1546</v>
      </c>
      <c r="D24" s="73" t="s">
        <v>19</v>
      </c>
      <c r="E24" s="73" t="s">
        <v>25</v>
      </c>
      <c r="F24" s="80">
        <v>2015</v>
      </c>
      <c r="H24"/>
      <c r="I24"/>
      <c r="J24"/>
    </row>
    <row r="25" spans="2:13" x14ac:dyDescent="0.3">
      <c r="B25" s="73">
        <v>32</v>
      </c>
      <c r="C25" s="73">
        <v>2148</v>
      </c>
      <c r="D25" s="73" t="s">
        <v>21</v>
      </c>
      <c r="E25" s="73" t="s">
        <v>17</v>
      </c>
      <c r="F25" s="80">
        <v>2010</v>
      </c>
    </row>
    <row r="26" spans="2:13" x14ac:dyDescent="0.3">
      <c r="B26" s="73">
        <v>32</v>
      </c>
      <c r="C26" s="73">
        <v>2207</v>
      </c>
      <c r="D26" s="73" t="s">
        <v>19</v>
      </c>
      <c r="E26" s="73" t="s">
        <v>20</v>
      </c>
      <c r="F26" s="80">
        <v>2010</v>
      </c>
      <c r="H26" s="75" t="s">
        <v>185</v>
      </c>
      <c r="I26" s="69">
        <v>2010</v>
      </c>
      <c r="J26" s="69">
        <v>2015</v>
      </c>
      <c r="K26" s="69" t="s">
        <v>9</v>
      </c>
    </row>
    <row r="27" spans="2:13" x14ac:dyDescent="0.3">
      <c r="B27" s="73">
        <v>32</v>
      </c>
      <c r="C27" s="73">
        <v>2252</v>
      </c>
      <c r="D27" s="73" t="s">
        <v>21</v>
      </c>
      <c r="E27" s="73" t="s">
        <v>17</v>
      </c>
      <c r="F27" s="80">
        <v>2010</v>
      </c>
      <c r="H27" s="68" t="s">
        <v>18</v>
      </c>
      <c r="I27" s="87">
        <v>29107</v>
      </c>
      <c r="J27" s="87">
        <v>48425</v>
      </c>
      <c r="K27" s="88">
        <v>77532</v>
      </c>
    </row>
    <row r="28" spans="2:13" x14ac:dyDescent="0.3">
      <c r="B28" s="73">
        <v>33</v>
      </c>
      <c r="C28" s="73">
        <v>1428</v>
      </c>
      <c r="D28" s="73" t="s">
        <v>18</v>
      </c>
      <c r="E28" s="73" t="s">
        <v>17</v>
      </c>
      <c r="F28" s="80">
        <v>2010</v>
      </c>
      <c r="H28" s="68" t="s">
        <v>23</v>
      </c>
      <c r="I28" s="87">
        <v>32253</v>
      </c>
      <c r="J28" s="87">
        <v>19661</v>
      </c>
      <c r="K28" s="88">
        <v>51914</v>
      </c>
    </row>
    <row r="29" spans="2:13" x14ac:dyDescent="0.3">
      <c r="B29" s="73">
        <v>33</v>
      </c>
      <c r="C29" s="73">
        <v>1889</v>
      </c>
      <c r="D29" s="73" t="s">
        <v>23</v>
      </c>
      <c r="E29" s="73" t="s">
        <v>17</v>
      </c>
      <c r="F29" s="80">
        <v>2010</v>
      </c>
      <c r="H29" s="68" t="s">
        <v>21</v>
      </c>
      <c r="I29" s="87">
        <v>41475</v>
      </c>
      <c r="J29" s="87">
        <v>37322</v>
      </c>
      <c r="K29" s="88">
        <v>78797</v>
      </c>
    </row>
    <row r="30" spans="2:13" x14ac:dyDescent="0.3">
      <c r="B30" s="73">
        <v>34</v>
      </c>
      <c r="C30" s="73">
        <v>1166</v>
      </c>
      <c r="D30" s="73" t="s">
        <v>23</v>
      </c>
      <c r="E30" s="73" t="s">
        <v>24</v>
      </c>
      <c r="F30" s="80">
        <v>2015</v>
      </c>
      <c r="H30" s="68" t="s">
        <v>19</v>
      </c>
      <c r="I30" s="87">
        <v>28004</v>
      </c>
      <c r="J30" s="87">
        <v>30859</v>
      </c>
      <c r="K30" s="88">
        <v>58863</v>
      </c>
    </row>
    <row r="31" spans="2:13" x14ac:dyDescent="0.3">
      <c r="B31" s="73">
        <v>34</v>
      </c>
      <c r="C31" s="73">
        <v>1320</v>
      </c>
      <c r="D31" s="73" t="s">
        <v>21</v>
      </c>
      <c r="E31" s="73" t="s">
        <v>24</v>
      </c>
      <c r="F31" s="80">
        <v>2015</v>
      </c>
      <c r="H31" s="69" t="s">
        <v>9</v>
      </c>
      <c r="I31" s="88">
        <v>130839</v>
      </c>
      <c r="J31" s="88">
        <v>136267</v>
      </c>
      <c r="K31" s="88">
        <v>267106</v>
      </c>
      <c r="M31" s="76"/>
    </row>
    <row r="32" spans="2:13" x14ac:dyDescent="0.3">
      <c r="B32" s="73">
        <v>34</v>
      </c>
      <c r="C32" s="73">
        <v>2265</v>
      </c>
      <c r="D32" s="73" t="s">
        <v>23</v>
      </c>
      <c r="E32" s="73" t="s">
        <v>24</v>
      </c>
      <c r="F32" s="80">
        <v>2015</v>
      </c>
    </row>
    <row r="33" spans="2:20" ht="14.55" customHeight="1" x14ac:dyDescent="0.3">
      <c r="B33" s="73">
        <v>35</v>
      </c>
      <c r="C33" s="73">
        <v>1323</v>
      </c>
      <c r="D33" s="73" t="s">
        <v>23</v>
      </c>
      <c r="E33" s="73" t="s">
        <v>24</v>
      </c>
      <c r="F33" s="80">
        <v>2015</v>
      </c>
      <c r="H33" s="114" t="s">
        <v>137</v>
      </c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6"/>
    </row>
    <row r="34" spans="2:20" ht="14.55" customHeight="1" x14ac:dyDescent="0.3">
      <c r="B34" s="73">
        <v>35</v>
      </c>
      <c r="C34" s="73">
        <v>1761</v>
      </c>
      <c r="D34" s="73" t="s">
        <v>18</v>
      </c>
      <c r="E34" s="73" t="s">
        <v>24</v>
      </c>
      <c r="F34" s="80">
        <v>2015</v>
      </c>
    </row>
    <row r="35" spans="2:20" x14ac:dyDescent="0.3">
      <c r="B35" s="73">
        <v>35</v>
      </c>
      <c r="C35" s="73">
        <v>1919</v>
      </c>
      <c r="D35" s="73" t="s">
        <v>21</v>
      </c>
      <c r="E35" s="73" t="s">
        <v>17</v>
      </c>
      <c r="F35" s="80">
        <v>2010</v>
      </c>
      <c r="H35" s="93" t="s">
        <v>275</v>
      </c>
      <c r="I35" s="93"/>
    </row>
    <row r="36" spans="2:20" x14ac:dyDescent="0.3">
      <c r="B36" s="73">
        <v>36</v>
      </c>
      <c r="C36" s="73">
        <v>2357</v>
      </c>
      <c r="D36" s="73" t="s">
        <v>18</v>
      </c>
      <c r="E36" s="73" t="s">
        <v>17</v>
      </c>
      <c r="F36" s="80">
        <v>2010</v>
      </c>
      <c r="I36" s="69">
        <v>2010</v>
      </c>
      <c r="J36" s="69">
        <v>2015</v>
      </c>
      <c r="K36" s="69"/>
      <c r="L36" s="90" t="s">
        <v>276</v>
      </c>
      <c r="M36" s="90" t="s">
        <v>277</v>
      </c>
    </row>
    <row r="37" spans="2:20" x14ac:dyDescent="0.3">
      <c r="B37" s="73">
        <v>36</v>
      </c>
      <c r="C37" s="73">
        <v>2866</v>
      </c>
      <c r="D37" s="73" t="s">
        <v>18</v>
      </c>
      <c r="E37" s="73" t="s">
        <v>24</v>
      </c>
      <c r="F37" s="80">
        <v>2010</v>
      </c>
      <c r="H37" s="68" t="s">
        <v>18</v>
      </c>
      <c r="I37" s="87">
        <v>29107</v>
      </c>
      <c r="J37" s="87">
        <v>48425</v>
      </c>
      <c r="K37" s="88"/>
      <c r="L37" s="67">
        <f>J37/I37</f>
        <v>1.6636891469405986</v>
      </c>
      <c r="M37" s="65">
        <f>L37-100%</f>
        <v>0.66368914694059855</v>
      </c>
    </row>
    <row r="38" spans="2:20" x14ac:dyDescent="0.3">
      <c r="B38" s="73">
        <v>37</v>
      </c>
      <c r="C38" s="73">
        <v>732</v>
      </c>
      <c r="D38" s="73" t="s">
        <v>23</v>
      </c>
      <c r="E38" s="73" t="s">
        <v>17</v>
      </c>
      <c r="F38" s="80">
        <v>2010</v>
      </c>
      <c r="H38" s="68" t="s">
        <v>23</v>
      </c>
      <c r="I38" s="87">
        <v>32253</v>
      </c>
      <c r="J38" s="87">
        <v>19661</v>
      </c>
      <c r="K38" s="88"/>
      <c r="L38" s="67">
        <f>J38/I38</f>
        <v>0.60958670511270274</v>
      </c>
      <c r="M38" s="65">
        <f t="shared" ref="M38:M41" si="0">L38-100%</f>
        <v>-0.39041329488729726</v>
      </c>
      <c r="O38" s="124" t="s">
        <v>279</v>
      </c>
      <c r="P38" s="124"/>
      <c r="Q38" s="124"/>
      <c r="R38" s="124"/>
    </row>
    <row r="39" spans="2:20" x14ac:dyDescent="0.3">
      <c r="B39" s="73">
        <v>37</v>
      </c>
      <c r="C39" s="73">
        <v>1464</v>
      </c>
      <c r="D39" s="73" t="s">
        <v>23</v>
      </c>
      <c r="E39" s="73" t="s">
        <v>24</v>
      </c>
      <c r="F39" s="80">
        <v>2010</v>
      </c>
      <c r="H39" s="68" t="s">
        <v>21</v>
      </c>
      <c r="I39" s="87">
        <v>41475</v>
      </c>
      <c r="J39" s="87">
        <v>37322</v>
      </c>
      <c r="K39" s="88"/>
      <c r="L39" s="67">
        <f>J39/I39</f>
        <v>0.89986738999397231</v>
      </c>
      <c r="M39" s="65">
        <f t="shared" si="0"/>
        <v>-0.10013261000602769</v>
      </c>
    </row>
    <row r="40" spans="2:20" x14ac:dyDescent="0.3">
      <c r="B40" s="73">
        <v>37</v>
      </c>
      <c r="C40" s="73">
        <v>1626</v>
      </c>
      <c r="D40" s="73" t="s">
        <v>21</v>
      </c>
      <c r="E40" s="73" t="s">
        <v>20</v>
      </c>
      <c r="F40" s="80">
        <v>2015</v>
      </c>
      <c r="H40" s="68" t="s">
        <v>19</v>
      </c>
      <c r="I40" s="87">
        <v>28004</v>
      </c>
      <c r="J40" s="87">
        <v>30859</v>
      </c>
      <c r="K40" s="88"/>
      <c r="L40" s="67">
        <f>J40/I40</f>
        <v>1.1019497214683616</v>
      </c>
      <c r="M40" s="65">
        <f t="shared" si="0"/>
        <v>0.10194972146836156</v>
      </c>
    </row>
    <row r="41" spans="2:20" x14ac:dyDescent="0.3">
      <c r="B41" s="73">
        <v>37</v>
      </c>
      <c r="C41" s="73">
        <v>1761</v>
      </c>
      <c r="D41" s="73" t="s">
        <v>23</v>
      </c>
      <c r="E41" s="73" t="s">
        <v>17</v>
      </c>
      <c r="F41" s="80">
        <v>2015</v>
      </c>
      <c r="H41" s="69" t="s">
        <v>9</v>
      </c>
      <c r="I41" s="88">
        <v>130839</v>
      </c>
      <c r="J41" s="88">
        <v>136267</v>
      </c>
      <c r="K41" s="88"/>
      <c r="L41" s="78">
        <f>J41/I41</f>
        <v>1.0414861012389272</v>
      </c>
      <c r="M41" s="89">
        <f t="shared" si="0"/>
        <v>4.1486101238927153E-2</v>
      </c>
      <c r="O41" s="124" t="s">
        <v>278</v>
      </c>
      <c r="P41" s="124"/>
      <c r="Q41" s="124"/>
      <c r="R41" s="124"/>
    </row>
    <row r="42" spans="2:20" x14ac:dyDescent="0.3">
      <c r="B42" s="73">
        <v>37</v>
      </c>
      <c r="C42" s="73">
        <v>1915</v>
      </c>
      <c r="D42" s="73" t="s">
        <v>21</v>
      </c>
      <c r="E42" s="73" t="s">
        <v>17</v>
      </c>
      <c r="F42" s="80">
        <v>2015</v>
      </c>
    </row>
    <row r="43" spans="2:20" x14ac:dyDescent="0.3">
      <c r="B43" s="73">
        <v>37</v>
      </c>
      <c r="C43" s="73">
        <v>2119</v>
      </c>
      <c r="D43" s="73" t="s">
        <v>18</v>
      </c>
      <c r="E43" s="73" t="s">
        <v>22</v>
      </c>
      <c r="F43" s="80">
        <v>2015</v>
      </c>
      <c r="H43" s="33" t="s">
        <v>280</v>
      </c>
    </row>
    <row r="44" spans="2:20" x14ac:dyDescent="0.3">
      <c r="B44" s="73">
        <v>38</v>
      </c>
      <c r="C44" s="73">
        <v>1766</v>
      </c>
      <c r="D44" s="73" t="s">
        <v>19</v>
      </c>
      <c r="E44" s="73" t="s">
        <v>17</v>
      </c>
      <c r="F44" s="80">
        <v>2015</v>
      </c>
      <c r="H44" s="68" t="s">
        <v>281</v>
      </c>
    </row>
    <row r="45" spans="2:20" x14ac:dyDescent="0.3">
      <c r="B45" s="73">
        <v>38</v>
      </c>
      <c r="C45" s="73">
        <v>2201</v>
      </c>
      <c r="D45" s="73" t="s">
        <v>19</v>
      </c>
      <c r="E45" s="73" t="s">
        <v>25</v>
      </c>
      <c r="F45" s="80">
        <v>2010</v>
      </c>
    </row>
    <row r="46" spans="2:20" x14ac:dyDescent="0.3">
      <c r="B46" s="73">
        <v>39</v>
      </c>
      <c r="C46" s="73">
        <v>996</v>
      </c>
      <c r="D46" s="73" t="s">
        <v>18</v>
      </c>
      <c r="E46" s="73" t="s">
        <v>20</v>
      </c>
      <c r="F46" s="80">
        <v>2010</v>
      </c>
      <c r="H46" s="114" t="s">
        <v>138</v>
      </c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6"/>
    </row>
    <row r="47" spans="2:20" x14ac:dyDescent="0.3">
      <c r="B47" s="73">
        <v>39</v>
      </c>
      <c r="C47" s="73">
        <v>2813</v>
      </c>
      <c r="D47" s="73" t="s">
        <v>21</v>
      </c>
      <c r="E47" s="73" t="s">
        <v>17</v>
      </c>
      <c r="F47" s="80">
        <v>2010</v>
      </c>
    </row>
    <row r="48" spans="2:20" x14ac:dyDescent="0.3">
      <c r="B48" s="73">
        <v>40</v>
      </c>
      <c r="C48" s="73">
        <v>323</v>
      </c>
      <c r="D48" s="73" t="s">
        <v>18</v>
      </c>
      <c r="E48" s="73" t="s">
        <v>24</v>
      </c>
      <c r="F48" s="80">
        <v>2010</v>
      </c>
      <c r="H48" s="93" t="s">
        <v>282</v>
      </c>
      <c r="I48" s="93"/>
    </row>
    <row r="49" spans="2:14" x14ac:dyDescent="0.3">
      <c r="B49" s="73">
        <v>40</v>
      </c>
      <c r="C49" s="73">
        <v>352</v>
      </c>
      <c r="D49" s="73" t="s">
        <v>19</v>
      </c>
      <c r="E49" s="73" t="s">
        <v>20</v>
      </c>
      <c r="F49" s="80">
        <v>2010</v>
      </c>
    </row>
    <row r="50" spans="2:14" x14ac:dyDescent="0.3">
      <c r="B50" s="73">
        <v>40</v>
      </c>
      <c r="C50" s="73">
        <v>482</v>
      </c>
      <c r="D50" s="73" t="s">
        <v>23</v>
      </c>
      <c r="E50" s="73" t="s">
        <v>24</v>
      </c>
      <c r="F50" s="80">
        <v>2015</v>
      </c>
      <c r="H50" s="155" t="s">
        <v>189</v>
      </c>
      <c r="I50" s="155" t="s">
        <v>188</v>
      </c>
      <c r="J50"/>
      <c r="K50"/>
      <c r="N50" s="76" t="s">
        <v>176</v>
      </c>
    </row>
    <row r="51" spans="2:14" x14ac:dyDescent="0.3">
      <c r="B51" s="73">
        <v>40</v>
      </c>
      <c r="C51" s="73">
        <v>1144</v>
      </c>
      <c r="D51" s="73" t="s">
        <v>21</v>
      </c>
      <c r="E51" s="73" t="s">
        <v>25</v>
      </c>
      <c r="F51" s="80">
        <v>2015</v>
      </c>
      <c r="H51" s="155" t="s">
        <v>185</v>
      </c>
      <c r="I51">
        <v>2010</v>
      </c>
      <c r="J51">
        <v>2015</v>
      </c>
      <c r="K51" t="s">
        <v>9</v>
      </c>
      <c r="L51" s="160"/>
      <c r="M51" s="160"/>
      <c r="N51" s="161" t="s">
        <v>119</v>
      </c>
    </row>
    <row r="52" spans="2:14" x14ac:dyDescent="0.3">
      <c r="B52" s="73">
        <v>40</v>
      </c>
      <c r="C52" s="73">
        <v>1485</v>
      </c>
      <c r="D52" s="73" t="s">
        <v>19</v>
      </c>
      <c r="E52" s="73" t="s">
        <v>20</v>
      </c>
      <c r="F52" s="80">
        <v>2015</v>
      </c>
      <c r="H52" s="156" t="s">
        <v>18</v>
      </c>
      <c r="I52" s="159">
        <v>0.22246424995605285</v>
      </c>
      <c r="J52" s="159">
        <v>0.35536850448017493</v>
      </c>
      <c r="K52" s="159">
        <v>0.29026678547093665</v>
      </c>
      <c r="N52" s="76" t="s">
        <v>120</v>
      </c>
    </row>
    <row r="53" spans="2:14" x14ac:dyDescent="0.3">
      <c r="B53" s="73">
        <v>40</v>
      </c>
      <c r="C53" s="73">
        <v>1509</v>
      </c>
      <c r="D53" s="73" t="s">
        <v>18</v>
      </c>
      <c r="E53" s="73" t="s">
        <v>17</v>
      </c>
      <c r="F53" s="80">
        <v>2015</v>
      </c>
      <c r="H53" s="156" t="s">
        <v>23</v>
      </c>
      <c r="I53" s="159">
        <v>0.24650906839703757</v>
      </c>
      <c r="J53" s="159">
        <v>0.14428291515920949</v>
      </c>
      <c r="K53" s="159">
        <v>0.19435729635425636</v>
      </c>
      <c r="N53" s="76" t="s">
        <v>177</v>
      </c>
    </row>
    <row r="54" spans="2:14" x14ac:dyDescent="0.3">
      <c r="B54" s="73">
        <v>40</v>
      </c>
      <c r="C54" s="73">
        <v>1638</v>
      </c>
      <c r="D54" s="73" t="s">
        <v>19</v>
      </c>
      <c r="E54" s="73" t="s">
        <v>24</v>
      </c>
      <c r="F54" s="80">
        <v>2015</v>
      </c>
      <c r="H54" s="156" t="s">
        <v>21</v>
      </c>
      <c r="I54" s="159">
        <v>0.3169926398092312</v>
      </c>
      <c r="J54" s="159">
        <v>0.27388876250302713</v>
      </c>
      <c r="K54" s="159">
        <v>0.29500273299738683</v>
      </c>
      <c r="N54" s="76" t="s">
        <v>182</v>
      </c>
    </row>
    <row r="55" spans="2:14" x14ac:dyDescent="0.3">
      <c r="B55" s="73">
        <v>40</v>
      </c>
      <c r="C55" s="73">
        <v>1961</v>
      </c>
      <c r="D55" s="73" t="s">
        <v>19</v>
      </c>
      <c r="E55" s="73" t="s">
        <v>24</v>
      </c>
      <c r="F55" s="80">
        <v>2010</v>
      </c>
      <c r="H55" s="156" t="s">
        <v>19</v>
      </c>
      <c r="I55" s="159">
        <v>0.21403404183767838</v>
      </c>
      <c r="J55" s="159">
        <v>0.22645981785758842</v>
      </c>
      <c r="K55" s="159">
        <v>0.22037318517742019</v>
      </c>
    </row>
    <row r="56" spans="2:14" x14ac:dyDescent="0.3">
      <c r="B56" s="73">
        <v>40</v>
      </c>
      <c r="C56" s="73">
        <v>2127</v>
      </c>
      <c r="D56" s="73" t="s">
        <v>23</v>
      </c>
      <c r="E56" s="73" t="s">
        <v>25</v>
      </c>
      <c r="F56" s="80">
        <v>2010</v>
      </c>
      <c r="H56" s="156" t="s">
        <v>9</v>
      </c>
      <c r="I56" s="159">
        <v>1</v>
      </c>
      <c r="J56" s="159">
        <v>1</v>
      </c>
      <c r="K56" s="159">
        <v>1</v>
      </c>
      <c r="N56" s="76" t="s">
        <v>121</v>
      </c>
    </row>
    <row r="57" spans="2:14" x14ac:dyDescent="0.3">
      <c r="B57" s="73">
        <v>40</v>
      </c>
      <c r="C57" s="73">
        <v>2430</v>
      </c>
      <c r="D57" s="73" t="s">
        <v>21</v>
      </c>
      <c r="E57" s="73" t="s">
        <v>24</v>
      </c>
      <c r="F57" s="80">
        <v>2010</v>
      </c>
    </row>
    <row r="58" spans="2:14" x14ac:dyDescent="0.3">
      <c r="B58" s="73">
        <v>41</v>
      </c>
      <c r="C58" s="73">
        <v>1704</v>
      </c>
      <c r="D58" s="73" t="s">
        <v>19</v>
      </c>
      <c r="E58" s="73" t="s">
        <v>24</v>
      </c>
      <c r="F58" s="80">
        <v>2010</v>
      </c>
    </row>
    <row r="59" spans="2:14" x14ac:dyDescent="0.3">
      <c r="B59" s="73">
        <v>41</v>
      </c>
      <c r="C59" s="73">
        <v>1876</v>
      </c>
      <c r="D59" s="73" t="s">
        <v>18</v>
      </c>
      <c r="E59" s="73" t="s">
        <v>24</v>
      </c>
      <c r="F59" s="80">
        <v>2010</v>
      </c>
    </row>
    <row r="60" spans="2:14" x14ac:dyDescent="0.3">
      <c r="B60" s="73">
        <v>41</v>
      </c>
      <c r="C60" s="73">
        <v>2009.9999999999998</v>
      </c>
      <c r="D60" s="73" t="s">
        <v>21</v>
      </c>
      <c r="E60" s="73" t="s">
        <v>24</v>
      </c>
      <c r="F60" s="80">
        <v>2015</v>
      </c>
    </row>
    <row r="61" spans="2:14" x14ac:dyDescent="0.3">
      <c r="B61" s="73">
        <v>41</v>
      </c>
      <c r="C61" s="73">
        <v>2165</v>
      </c>
      <c r="D61" s="73" t="s">
        <v>21</v>
      </c>
      <c r="E61" s="73" t="s">
        <v>17</v>
      </c>
      <c r="F61" s="80">
        <v>2015</v>
      </c>
    </row>
    <row r="62" spans="2:14" x14ac:dyDescent="0.3">
      <c r="B62" s="73">
        <v>41</v>
      </c>
      <c r="C62" s="73">
        <v>2231</v>
      </c>
      <c r="D62" s="73" t="s">
        <v>21</v>
      </c>
      <c r="E62" s="73" t="s">
        <v>17</v>
      </c>
      <c r="F62" s="80">
        <v>2015</v>
      </c>
    </row>
    <row r="63" spans="2:14" x14ac:dyDescent="0.3">
      <c r="B63" s="73">
        <v>41</v>
      </c>
      <c r="C63" s="73">
        <v>2389</v>
      </c>
      <c r="D63" s="73" t="s">
        <v>18</v>
      </c>
      <c r="E63" s="73" t="s">
        <v>25</v>
      </c>
      <c r="F63" s="80">
        <v>2015</v>
      </c>
    </row>
    <row r="64" spans="2:14" x14ac:dyDescent="0.3">
      <c r="B64" s="73">
        <v>42</v>
      </c>
      <c r="C64" s="73">
        <v>335</v>
      </c>
      <c r="D64" s="73" t="s">
        <v>23</v>
      </c>
      <c r="E64" s="73" t="s">
        <v>17</v>
      </c>
      <c r="F64" s="80">
        <v>2015</v>
      </c>
    </row>
    <row r="65" spans="2:20" x14ac:dyDescent="0.3">
      <c r="B65" s="73">
        <v>42</v>
      </c>
      <c r="C65" s="73">
        <v>963</v>
      </c>
      <c r="D65" s="73" t="s">
        <v>18</v>
      </c>
      <c r="E65" s="73" t="s">
        <v>24</v>
      </c>
      <c r="F65" s="80">
        <v>2010</v>
      </c>
    </row>
    <row r="66" spans="2:20" x14ac:dyDescent="0.3">
      <c r="B66" s="73">
        <v>42</v>
      </c>
      <c r="C66" s="73">
        <v>1298</v>
      </c>
      <c r="D66" s="73" t="s">
        <v>21</v>
      </c>
      <c r="E66" s="73" t="s">
        <v>24</v>
      </c>
      <c r="F66" s="80">
        <v>2010</v>
      </c>
    </row>
    <row r="67" spans="2:20" x14ac:dyDescent="0.3">
      <c r="B67" s="73">
        <v>42</v>
      </c>
      <c r="C67" s="73">
        <v>1410</v>
      </c>
      <c r="D67" s="73" t="s">
        <v>18</v>
      </c>
      <c r="E67" s="73" t="s">
        <v>17</v>
      </c>
      <c r="F67" s="80">
        <v>2010</v>
      </c>
    </row>
    <row r="68" spans="2:20" x14ac:dyDescent="0.3">
      <c r="B68" s="73">
        <v>42</v>
      </c>
      <c r="C68" s="73">
        <v>1553</v>
      </c>
      <c r="D68" s="73" t="s">
        <v>21</v>
      </c>
      <c r="E68" s="73" t="s">
        <v>20</v>
      </c>
      <c r="F68" s="80">
        <v>2010</v>
      </c>
    </row>
    <row r="69" spans="2:20" x14ac:dyDescent="0.3">
      <c r="B69" s="73">
        <v>42</v>
      </c>
      <c r="C69" s="73">
        <v>1648</v>
      </c>
      <c r="D69" s="73" t="s">
        <v>23</v>
      </c>
      <c r="E69" s="73" t="s">
        <v>17</v>
      </c>
      <c r="F69" s="80">
        <v>2010</v>
      </c>
    </row>
    <row r="70" spans="2:20" x14ac:dyDescent="0.3">
      <c r="B70" s="73">
        <v>42</v>
      </c>
      <c r="C70" s="73">
        <v>2071</v>
      </c>
      <c r="D70" s="73" t="s">
        <v>18</v>
      </c>
      <c r="E70" s="73" t="s">
        <v>17</v>
      </c>
      <c r="F70" s="80">
        <v>2015</v>
      </c>
      <c r="H70" s="18" t="s">
        <v>185</v>
      </c>
      <c r="I70" s="69">
        <v>2010</v>
      </c>
      <c r="J70" s="69">
        <v>2015</v>
      </c>
      <c r="K70" s="69" t="s">
        <v>9</v>
      </c>
      <c r="M70" s="90" t="s">
        <v>283</v>
      </c>
      <c r="O70" s="33" t="s">
        <v>284</v>
      </c>
    </row>
    <row r="71" spans="2:20" x14ac:dyDescent="0.3">
      <c r="B71" s="73">
        <v>42</v>
      </c>
      <c r="C71" s="73">
        <v>2116</v>
      </c>
      <c r="D71" s="73" t="s">
        <v>18</v>
      </c>
      <c r="E71" s="73" t="s">
        <v>20</v>
      </c>
      <c r="F71" s="80">
        <v>2015</v>
      </c>
      <c r="H71" s="68" t="s">
        <v>18</v>
      </c>
      <c r="I71" s="91">
        <v>0.22246424995605285</v>
      </c>
      <c r="J71" s="91">
        <v>0.35536850448017493</v>
      </c>
      <c r="K71" s="77">
        <v>0.29026678547093665</v>
      </c>
      <c r="M71" s="89">
        <f>J71-I71</f>
        <v>0.13290425452412208</v>
      </c>
    </row>
    <row r="72" spans="2:20" x14ac:dyDescent="0.3">
      <c r="B72" s="73">
        <v>43</v>
      </c>
      <c r="C72" s="73">
        <v>1500</v>
      </c>
      <c r="D72" s="73" t="s">
        <v>21</v>
      </c>
      <c r="E72" s="73" t="s">
        <v>24</v>
      </c>
      <c r="F72" s="80">
        <v>2015</v>
      </c>
      <c r="H72" s="68" t="s">
        <v>23</v>
      </c>
      <c r="I72" s="91">
        <v>0.24650906839703757</v>
      </c>
      <c r="J72" s="91">
        <v>0.14428291515920949</v>
      </c>
      <c r="K72" s="77">
        <v>0.19435729635425636</v>
      </c>
      <c r="M72" s="89">
        <f>J72-I72</f>
        <v>-0.10222615323782808</v>
      </c>
    </row>
    <row r="73" spans="2:20" x14ac:dyDescent="0.3">
      <c r="B73" s="73">
        <v>43</v>
      </c>
      <c r="C73" s="73">
        <v>1549</v>
      </c>
      <c r="D73" s="73" t="s">
        <v>18</v>
      </c>
      <c r="E73" s="73" t="s">
        <v>17</v>
      </c>
      <c r="F73" s="80">
        <v>2015</v>
      </c>
      <c r="H73" s="68" t="s">
        <v>21</v>
      </c>
      <c r="I73" s="91">
        <v>0.3169926398092312</v>
      </c>
      <c r="J73" s="91">
        <v>0.27388876250302713</v>
      </c>
      <c r="K73" s="77">
        <v>0.29500273299738683</v>
      </c>
      <c r="M73" s="89">
        <f>J73-I73</f>
        <v>-4.3103877306204075E-2</v>
      </c>
    </row>
    <row r="74" spans="2:20" x14ac:dyDescent="0.3">
      <c r="B74" s="73">
        <v>43</v>
      </c>
      <c r="C74" s="73">
        <v>2348</v>
      </c>
      <c r="D74" s="73" t="s">
        <v>21</v>
      </c>
      <c r="E74" s="73" t="s">
        <v>24</v>
      </c>
      <c r="F74" s="80">
        <v>2015</v>
      </c>
      <c r="H74" s="68" t="s">
        <v>19</v>
      </c>
      <c r="I74" s="91">
        <v>0.21403404183767838</v>
      </c>
      <c r="J74" s="91">
        <v>0.22645981785758842</v>
      </c>
      <c r="K74" s="77">
        <v>0.22037318517742019</v>
      </c>
      <c r="M74" s="89">
        <f>J74-I74</f>
        <v>1.2425776019910045E-2</v>
      </c>
    </row>
    <row r="75" spans="2:20" x14ac:dyDescent="0.3">
      <c r="B75" s="73">
        <v>43</v>
      </c>
      <c r="C75" s="73">
        <v>2498</v>
      </c>
      <c r="D75" s="73" t="s">
        <v>21</v>
      </c>
      <c r="E75" s="73" t="s">
        <v>17</v>
      </c>
      <c r="F75" s="80">
        <v>2010</v>
      </c>
      <c r="H75" s="69" t="s">
        <v>9</v>
      </c>
      <c r="I75" s="77">
        <v>1</v>
      </c>
      <c r="J75" s="77">
        <v>1</v>
      </c>
      <c r="K75" s="77">
        <v>1</v>
      </c>
      <c r="M75" s="89"/>
    </row>
    <row r="76" spans="2:20" x14ac:dyDescent="0.3">
      <c r="B76" s="73">
        <v>44</v>
      </c>
      <c r="C76" s="73">
        <v>294</v>
      </c>
      <c r="D76" s="73" t="s">
        <v>18</v>
      </c>
      <c r="E76" s="73" t="s">
        <v>17</v>
      </c>
      <c r="F76" s="80">
        <v>2010</v>
      </c>
    </row>
    <row r="77" spans="2:20" x14ac:dyDescent="0.3">
      <c r="B77" s="73">
        <v>44</v>
      </c>
      <c r="C77" s="73">
        <v>1115</v>
      </c>
      <c r="D77" s="73" t="s">
        <v>18</v>
      </c>
      <c r="E77" s="73" t="s">
        <v>25</v>
      </c>
      <c r="F77" s="80">
        <v>2010</v>
      </c>
      <c r="H77" s="125" t="s">
        <v>285</v>
      </c>
      <c r="I77" s="126"/>
      <c r="J77" s="126"/>
      <c r="K77" s="126"/>
      <c r="L77" s="126"/>
      <c r="M77" s="126"/>
      <c r="N77" s="126"/>
      <c r="O77" s="126"/>
      <c r="P77" s="126"/>
      <c r="Q77" s="92"/>
      <c r="R77" s="92"/>
      <c r="S77" s="92"/>
      <c r="T77" s="92"/>
    </row>
    <row r="78" spans="2:20" x14ac:dyDescent="0.3">
      <c r="B78" s="73">
        <v>44</v>
      </c>
      <c r="C78" s="73">
        <v>1124</v>
      </c>
      <c r="D78" s="73" t="s">
        <v>21</v>
      </c>
      <c r="E78" s="73" t="s">
        <v>20</v>
      </c>
      <c r="F78" s="80">
        <v>2010</v>
      </c>
      <c r="H78" s="125"/>
      <c r="I78" s="126"/>
      <c r="J78" s="126"/>
      <c r="K78" s="126"/>
      <c r="L78" s="126"/>
      <c r="M78" s="126"/>
      <c r="N78" s="126"/>
      <c r="O78" s="126"/>
      <c r="P78" s="126"/>
      <c r="Q78" s="92"/>
      <c r="R78" s="92"/>
      <c r="S78" s="92"/>
      <c r="T78" s="92"/>
    </row>
    <row r="79" spans="2:20" x14ac:dyDescent="0.3">
      <c r="B79" s="73">
        <v>44</v>
      </c>
      <c r="C79" s="73">
        <v>1532</v>
      </c>
      <c r="D79" s="73" t="s">
        <v>21</v>
      </c>
      <c r="E79" s="73" t="s">
        <v>17</v>
      </c>
      <c r="F79" s="80">
        <v>2010</v>
      </c>
    </row>
    <row r="80" spans="2:20" x14ac:dyDescent="0.3">
      <c r="B80" s="73">
        <v>44</v>
      </c>
      <c r="C80" s="73">
        <v>1688</v>
      </c>
      <c r="D80" s="73" t="s">
        <v>18</v>
      </c>
      <c r="E80" s="73" t="s">
        <v>24</v>
      </c>
      <c r="F80" s="80">
        <v>2015</v>
      </c>
    </row>
    <row r="81" spans="2:6" x14ac:dyDescent="0.3">
      <c r="B81" s="73">
        <v>44</v>
      </c>
      <c r="C81" s="73">
        <v>1822</v>
      </c>
      <c r="D81" s="73" t="s">
        <v>18</v>
      </c>
      <c r="E81" s="73" t="s">
        <v>17</v>
      </c>
      <c r="F81" s="80">
        <v>2015</v>
      </c>
    </row>
    <row r="82" spans="2:6" x14ac:dyDescent="0.3">
      <c r="B82" s="73">
        <v>44</v>
      </c>
      <c r="C82" s="73">
        <v>1897</v>
      </c>
      <c r="D82" s="73" t="s">
        <v>19</v>
      </c>
      <c r="E82" s="73" t="s">
        <v>20</v>
      </c>
      <c r="F82" s="80">
        <v>2015</v>
      </c>
    </row>
    <row r="83" spans="2:6" x14ac:dyDescent="0.3">
      <c r="B83" s="73">
        <v>44</v>
      </c>
      <c r="C83" s="73">
        <v>2445</v>
      </c>
      <c r="D83" s="73" t="s">
        <v>18</v>
      </c>
      <c r="E83" s="73" t="s">
        <v>17</v>
      </c>
      <c r="F83" s="80">
        <v>2015</v>
      </c>
    </row>
    <row r="84" spans="2:6" x14ac:dyDescent="0.3">
      <c r="B84" s="73">
        <v>44</v>
      </c>
      <c r="C84" s="73">
        <v>2886</v>
      </c>
      <c r="D84" s="73" t="s">
        <v>23</v>
      </c>
      <c r="E84" s="73" t="s">
        <v>17</v>
      </c>
      <c r="F84" s="80">
        <v>2015</v>
      </c>
    </row>
    <row r="85" spans="2:6" x14ac:dyDescent="0.3">
      <c r="B85" s="73">
        <v>45</v>
      </c>
      <c r="C85" s="73">
        <v>820</v>
      </c>
      <c r="D85" s="73" t="s">
        <v>18</v>
      </c>
      <c r="E85" s="73" t="s">
        <v>20</v>
      </c>
      <c r="F85" s="80">
        <v>2010</v>
      </c>
    </row>
    <row r="86" spans="2:6" x14ac:dyDescent="0.3">
      <c r="B86" s="73">
        <v>45</v>
      </c>
      <c r="C86" s="73">
        <v>1266</v>
      </c>
      <c r="D86" s="73" t="s">
        <v>23</v>
      </c>
      <c r="E86" s="73" t="s">
        <v>24</v>
      </c>
      <c r="F86" s="80">
        <v>2010</v>
      </c>
    </row>
    <row r="87" spans="2:6" x14ac:dyDescent="0.3">
      <c r="B87" s="73">
        <v>45</v>
      </c>
      <c r="C87" s="73">
        <v>1741</v>
      </c>
      <c r="D87" s="73" t="s">
        <v>23</v>
      </c>
      <c r="E87" s="73" t="s">
        <v>20</v>
      </c>
      <c r="F87" s="80">
        <v>2010</v>
      </c>
    </row>
    <row r="88" spans="2:6" x14ac:dyDescent="0.3">
      <c r="B88" s="73">
        <v>45</v>
      </c>
      <c r="C88" s="73">
        <v>1772</v>
      </c>
      <c r="D88" s="73" t="s">
        <v>23</v>
      </c>
      <c r="E88" s="73" t="s">
        <v>20</v>
      </c>
      <c r="F88" s="80">
        <v>2010</v>
      </c>
    </row>
    <row r="89" spans="2:6" x14ac:dyDescent="0.3">
      <c r="B89" s="73">
        <v>45</v>
      </c>
      <c r="C89" s="73">
        <v>1932</v>
      </c>
      <c r="D89" s="73" t="s">
        <v>21</v>
      </c>
      <c r="E89" s="73" t="s">
        <v>24</v>
      </c>
      <c r="F89" s="80">
        <v>2010</v>
      </c>
    </row>
    <row r="90" spans="2:6" x14ac:dyDescent="0.3">
      <c r="B90" s="73">
        <v>45</v>
      </c>
      <c r="C90" s="73">
        <v>2350</v>
      </c>
      <c r="D90" s="73" t="s">
        <v>19</v>
      </c>
      <c r="E90" s="73" t="s">
        <v>20</v>
      </c>
      <c r="F90" s="80">
        <v>2015</v>
      </c>
    </row>
    <row r="91" spans="2:6" x14ac:dyDescent="0.3">
      <c r="B91" s="73">
        <v>45</v>
      </c>
      <c r="C91" s="73">
        <v>2422</v>
      </c>
      <c r="D91" s="73" t="s">
        <v>18</v>
      </c>
      <c r="E91" s="73" t="s">
        <v>24</v>
      </c>
      <c r="F91" s="80">
        <v>2015</v>
      </c>
    </row>
    <row r="92" spans="2:6" x14ac:dyDescent="0.3">
      <c r="B92" s="73">
        <v>45</v>
      </c>
      <c r="C92" s="73">
        <v>2446</v>
      </c>
      <c r="D92" s="73" t="s">
        <v>23</v>
      </c>
      <c r="E92" s="73" t="s">
        <v>20</v>
      </c>
      <c r="F92" s="80">
        <v>2015</v>
      </c>
    </row>
    <row r="93" spans="2:6" x14ac:dyDescent="0.3">
      <c r="B93" s="73">
        <v>46</v>
      </c>
      <c r="C93" s="73">
        <v>369</v>
      </c>
      <c r="D93" s="73" t="s">
        <v>23</v>
      </c>
      <c r="E93" s="73" t="s">
        <v>24</v>
      </c>
      <c r="F93" s="80">
        <v>2015</v>
      </c>
    </row>
    <row r="94" spans="2:6" x14ac:dyDescent="0.3">
      <c r="B94" s="73">
        <v>46</v>
      </c>
      <c r="C94" s="73">
        <v>978</v>
      </c>
      <c r="D94" s="73" t="s">
        <v>18</v>
      </c>
      <c r="E94" s="73" t="s">
        <v>24</v>
      </c>
      <c r="F94" s="80">
        <v>2015</v>
      </c>
    </row>
    <row r="95" spans="2:6" x14ac:dyDescent="0.3">
      <c r="B95" s="73">
        <v>46</v>
      </c>
      <c r="C95" s="73">
        <v>1238</v>
      </c>
      <c r="D95" s="73" t="s">
        <v>19</v>
      </c>
      <c r="E95" s="73" t="s">
        <v>20</v>
      </c>
      <c r="F95" s="80">
        <v>2010</v>
      </c>
    </row>
    <row r="96" spans="2:6" x14ac:dyDescent="0.3">
      <c r="B96" s="73">
        <v>46</v>
      </c>
      <c r="C96" s="73">
        <v>1818</v>
      </c>
      <c r="D96" s="73" t="s">
        <v>18</v>
      </c>
      <c r="E96" s="73" t="s">
        <v>17</v>
      </c>
      <c r="F96" s="80">
        <v>2010</v>
      </c>
    </row>
    <row r="97" spans="2:6" x14ac:dyDescent="0.3">
      <c r="B97" s="73">
        <v>46</v>
      </c>
      <c r="C97" s="73">
        <v>1824</v>
      </c>
      <c r="D97" s="73" t="s">
        <v>23</v>
      </c>
      <c r="E97" s="73" t="s">
        <v>25</v>
      </c>
      <c r="F97" s="80">
        <v>2010</v>
      </c>
    </row>
    <row r="98" spans="2:6" x14ac:dyDescent="0.3">
      <c r="B98" s="73">
        <v>46</v>
      </c>
      <c r="C98" s="73">
        <v>1907</v>
      </c>
      <c r="D98" s="73" t="s">
        <v>23</v>
      </c>
      <c r="E98" s="73" t="s">
        <v>24</v>
      </c>
      <c r="F98" s="80">
        <v>2010</v>
      </c>
    </row>
    <row r="99" spans="2:6" x14ac:dyDescent="0.3">
      <c r="B99" s="73">
        <v>46</v>
      </c>
      <c r="C99" s="73">
        <v>1938</v>
      </c>
      <c r="D99" s="73" t="s">
        <v>18</v>
      </c>
      <c r="E99" s="73" t="s">
        <v>24</v>
      </c>
      <c r="F99" s="80">
        <v>2010</v>
      </c>
    </row>
    <row r="100" spans="2:6" x14ac:dyDescent="0.3">
      <c r="B100" s="73">
        <v>46</v>
      </c>
      <c r="C100" s="73">
        <v>1940</v>
      </c>
      <c r="D100" s="73" t="s">
        <v>18</v>
      </c>
      <c r="E100" s="73" t="s">
        <v>25</v>
      </c>
      <c r="F100" s="80">
        <v>2015</v>
      </c>
    </row>
    <row r="101" spans="2:6" x14ac:dyDescent="0.3">
      <c r="B101" s="73">
        <v>46</v>
      </c>
      <c r="C101" s="73">
        <v>2197</v>
      </c>
      <c r="D101" s="73" t="s">
        <v>19</v>
      </c>
      <c r="E101" s="73" t="s">
        <v>24</v>
      </c>
      <c r="F101" s="80">
        <v>2015</v>
      </c>
    </row>
    <row r="102" spans="2:6" x14ac:dyDescent="0.3">
      <c r="B102" s="73">
        <v>46</v>
      </c>
      <c r="C102" s="73">
        <v>2646</v>
      </c>
      <c r="D102" s="73" t="s">
        <v>21</v>
      </c>
      <c r="E102" s="73" t="s">
        <v>24</v>
      </c>
      <c r="F102" s="80">
        <v>2015</v>
      </c>
    </row>
    <row r="103" spans="2:6" x14ac:dyDescent="0.3">
      <c r="B103" s="73">
        <v>47</v>
      </c>
      <c r="C103" s="73">
        <v>1461</v>
      </c>
      <c r="D103" s="73" t="s">
        <v>18</v>
      </c>
      <c r="E103" s="73" t="s">
        <v>24</v>
      </c>
      <c r="F103" s="80">
        <v>2015</v>
      </c>
    </row>
    <row r="104" spans="2:6" x14ac:dyDescent="0.3">
      <c r="B104" s="73">
        <v>47</v>
      </c>
      <c r="C104" s="73">
        <v>1731</v>
      </c>
      <c r="D104" s="73" t="s">
        <v>21</v>
      </c>
      <c r="E104" s="73" t="s">
        <v>20</v>
      </c>
      <c r="F104" s="80">
        <v>2015</v>
      </c>
    </row>
    <row r="105" spans="2:6" x14ac:dyDescent="0.3">
      <c r="B105" s="73">
        <v>47</v>
      </c>
      <c r="C105" s="73">
        <v>2230</v>
      </c>
      <c r="D105" s="73" t="s">
        <v>21</v>
      </c>
      <c r="E105" s="73" t="s">
        <v>24</v>
      </c>
      <c r="F105" s="80">
        <v>2010</v>
      </c>
    </row>
    <row r="106" spans="2:6" x14ac:dyDescent="0.3">
      <c r="B106" s="73">
        <v>47</v>
      </c>
      <c r="C106" s="73">
        <v>2341</v>
      </c>
      <c r="D106" s="73" t="s">
        <v>19</v>
      </c>
      <c r="E106" s="73" t="s">
        <v>17</v>
      </c>
      <c r="F106" s="80">
        <v>2010</v>
      </c>
    </row>
    <row r="107" spans="2:6" x14ac:dyDescent="0.3">
      <c r="B107" s="73">
        <v>47</v>
      </c>
      <c r="C107" s="73">
        <v>3292</v>
      </c>
      <c r="D107" s="73" t="s">
        <v>23</v>
      </c>
      <c r="E107" s="73" t="s">
        <v>24</v>
      </c>
      <c r="F107" s="80">
        <v>2010</v>
      </c>
    </row>
    <row r="108" spans="2:6" x14ac:dyDescent="0.3">
      <c r="B108" s="73">
        <v>48</v>
      </c>
      <c r="C108" s="73">
        <v>1108</v>
      </c>
      <c r="D108" s="73" t="s">
        <v>19</v>
      </c>
      <c r="E108" s="73" t="s">
        <v>24</v>
      </c>
      <c r="F108" s="80">
        <v>2010</v>
      </c>
    </row>
    <row r="109" spans="2:6" x14ac:dyDescent="0.3">
      <c r="B109" s="73">
        <v>48</v>
      </c>
      <c r="C109" s="73">
        <v>1295</v>
      </c>
      <c r="D109" s="73" t="s">
        <v>19</v>
      </c>
      <c r="E109" s="73" t="s">
        <v>17</v>
      </c>
      <c r="F109" s="80">
        <v>2010</v>
      </c>
    </row>
    <row r="110" spans="2:6" x14ac:dyDescent="0.3">
      <c r="B110" s="73">
        <v>48</v>
      </c>
      <c r="C110" s="73">
        <v>1344</v>
      </c>
      <c r="D110" s="73" t="s">
        <v>19</v>
      </c>
      <c r="E110" s="73" t="s">
        <v>17</v>
      </c>
      <c r="F110" s="80">
        <v>2015</v>
      </c>
    </row>
    <row r="111" spans="2:6" x14ac:dyDescent="0.3">
      <c r="B111" s="73">
        <v>48</v>
      </c>
      <c r="C111" s="73">
        <v>1906</v>
      </c>
      <c r="D111" s="73" t="s">
        <v>18</v>
      </c>
      <c r="E111" s="73" t="s">
        <v>24</v>
      </c>
      <c r="F111" s="80">
        <v>2015</v>
      </c>
    </row>
    <row r="112" spans="2:6" x14ac:dyDescent="0.3">
      <c r="B112" s="73">
        <v>48</v>
      </c>
      <c r="C112" s="73">
        <v>1952</v>
      </c>
      <c r="D112" s="73" t="s">
        <v>21</v>
      </c>
      <c r="E112" s="73" t="s">
        <v>20</v>
      </c>
      <c r="F112" s="80">
        <v>2015</v>
      </c>
    </row>
    <row r="113" spans="2:6" x14ac:dyDescent="0.3">
      <c r="B113" s="73">
        <v>48</v>
      </c>
      <c r="C113" s="73">
        <v>2070</v>
      </c>
      <c r="D113" s="73" t="s">
        <v>18</v>
      </c>
      <c r="E113" s="73" t="s">
        <v>17</v>
      </c>
      <c r="F113" s="80">
        <v>2015</v>
      </c>
    </row>
    <row r="114" spans="2:6" x14ac:dyDescent="0.3">
      <c r="B114" s="73">
        <v>48</v>
      </c>
      <c r="C114" s="73">
        <v>2454</v>
      </c>
      <c r="D114" s="73" t="s">
        <v>18</v>
      </c>
      <c r="E114" s="73" t="s">
        <v>24</v>
      </c>
      <c r="F114" s="80">
        <v>2015</v>
      </c>
    </row>
    <row r="115" spans="2:6" x14ac:dyDescent="0.3">
      <c r="B115" s="73">
        <v>49</v>
      </c>
      <c r="C115" s="73">
        <v>1606</v>
      </c>
      <c r="D115" s="73" t="s">
        <v>23</v>
      </c>
      <c r="E115" s="73" t="s">
        <v>20</v>
      </c>
      <c r="F115" s="80">
        <v>2010</v>
      </c>
    </row>
    <row r="116" spans="2:6" x14ac:dyDescent="0.3">
      <c r="B116" s="73">
        <v>49</v>
      </c>
      <c r="C116" s="73">
        <v>1680</v>
      </c>
      <c r="D116" s="73" t="s">
        <v>18</v>
      </c>
      <c r="E116" s="73" t="s">
        <v>17</v>
      </c>
      <c r="F116" s="80">
        <v>2010</v>
      </c>
    </row>
    <row r="117" spans="2:6" x14ac:dyDescent="0.3">
      <c r="B117" s="73">
        <v>49</v>
      </c>
      <c r="C117" s="73">
        <v>1827</v>
      </c>
      <c r="D117" s="73" t="s">
        <v>21</v>
      </c>
      <c r="E117" s="73" t="s">
        <v>25</v>
      </c>
      <c r="F117" s="80">
        <v>2010</v>
      </c>
    </row>
    <row r="118" spans="2:6" x14ac:dyDescent="0.3">
      <c r="B118" s="73">
        <v>49</v>
      </c>
      <c r="C118" s="73">
        <v>1915</v>
      </c>
      <c r="D118" s="73" t="s">
        <v>21</v>
      </c>
      <c r="E118" s="73" t="s">
        <v>17</v>
      </c>
      <c r="F118" s="80">
        <v>2010</v>
      </c>
    </row>
    <row r="119" spans="2:6" x14ac:dyDescent="0.3">
      <c r="B119" s="73">
        <v>49</v>
      </c>
      <c r="C119" s="73">
        <v>2084</v>
      </c>
      <c r="D119" s="73" t="s">
        <v>21</v>
      </c>
      <c r="E119" s="73" t="s">
        <v>24</v>
      </c>
      <c r="F119" s="80">
        <v>2010</v>
      </c>
    </row>
    <row r="120" spans="2:6" x14ac:dyDescent="0.3">
      <c r="B120" s="73">
        <v>49</v>
      </c>
      <c r="C120" s="73">
        <v>2639</v>
      </c>
      <c r="D120" s="73" t="s">
        <v>19</v>
      </c>
      <c r="E120" s="73" t="s">
        <v>17</v>
      </c>
      <c r="F120" s="80">
        <v>2015</v>
      </c>
    </row>
    <row r="121" spans="2:6" x14ac:dyDescent="0.3">
      <c r="B121" s="73">
        <v>50</v>
      </c>
      <c r="C121" s="73">
        <v>842</v>
      </c>
      <c r="D121" s="73" t="s">
        <v>18</v>
      </c>
      <c r="E121" s="73" t="s">
        <v>17</v>
      </c>
      <c r="F121" s="80">
        <v>2015</v>
      </c>
    </row>
    <row r="122" spans="2:6" x14ac:dyDescent="0.3">
      <c r="B122" s="73">
        <v>50</v>
      </c>
      <c r="C122" s="73">
        <v>1963</v>
      </c>
      <c r="D122" s="73" t="s">
        <v>19</v>
      </c>
      <c r="E122" s="73" t="s">
        <v>24</v>
      </c>
      <c r="F122" s="80">
        <v>2015</v>
      </c>
    </row>
    <row r="123" spans="2:6" x14ac:dyDescent="0.3">
      <c r="B123" s="73">
        <v>50</v>
      </c>
      <c r="C123" s="73">
        <v>2059</v>
      </c>
      <c r="D123" s="73" t="s">
        <v>19</v>
      </c>
      <c r="E123" s="73" t="s">
        <v>24</v>
      </c>
      <c r="F123" s="80">
        <v>2015</v>
      </c>
    </row>
    <row r="124" spans="2:6" x14ac:dyDescent="0.3">
      <c r="B124" s="73">
        <v>50</v>
      </c>
      <c r="C124" s="73">
        <v>2338</v>
      </c>
      <c r="D124" s="73" t="s">
        <v>21</v>
      </c>
      <c r="E124" s="73" t="s">
        <v>17</v>
      </c>
      <c r="F124" s="80">
        <v>2015</v>
      </c>
    </row>
    <row r="125" spans="2:6" x14ac:dyDescent="0.3">
      <c r="B125" s="73">
        <v>50</v>
      </c>
      <c r="C125" s="73">
        <v>3043</v>
      </c>
      <c r="D125" s="73" t="s">
        <v>18</v>
      </c>
      <c r="E125" s="73" t="s">
        <v>24</v>
      </c>
      <c r="F125" s="80">
        <v>2010</v>
      </c>
    </row>
    <row r="126" spans="2:6" x14ac:dyDescent="0.3">
      <c r="B126" s="73">
        <v>51</v>
      </c>
      <c r="C126" s="73">
        <v>1059</v>
      </c>
      <c r="D126" s="73" t="s">
        <v>18</v>
      </c>
      <c r="E126" s="73" t="s">
        <v>17</v>
      </c>
      <c r="F126" s="80">
        <v>2010</v>
      </c>
    </row>
    <row r="127" spans="2:6" x14ac:dyDescent="0.3">
      <c r="B127" s="73">
        <v>51</v>
      </c>
      <c r="C127" s="73">
        <v>1674</v>
      </c>
      <c r="D127" s="73" t="s">
        <v>19</v>
      </c>
      <c r="E127" s="73" t="s">
        <v>24</v>
      </c>
      <c r="F127" s="80">
        <v>2010</v>
      </c>
    </row>
    <row r="128" spans="2:6" x14ac:dyDescent="0.3">
      <c r="B128" s="73">
        <v>51</v>
      </c>
      <c r="C128" s="73">
        <v>1807</v>
      </c>
      <c r="D128" s="73" t="s">
        <v>21</v>
      </c>
      <c r="E128" s="73" t="s">
        <v>24</v>
      </c>
      <c r="F128" s="80">
        <v>2010</v>
      </c>
    </row>
    <row r="129" spans="2:6" x14ac:dyDescent="0.3">
      <c r="B129" s="73">
        <v>51</v>
      </c>
      <c r="C129" s="73">
        <v>2056</v>
      </c>
      <c r="D129" s="73" t="s">
        <v>19</v>
      </c>
      <c r="E129" s="73" t="s">
        <v>22</v>
      </c>
      <c r="F129" s="80">
        <v>2010</v>
      </c>
    </row>
    <row r="130" spans="2:6" x14ac:dyDescent="0.3">
      <c r="B130" s="73">
        <v>51</v>
      </c>
      <c r="C130" s="73">
        <v>2236</v>
      </c>
      <c r="D130" s="73" t="s">
        <v>21</v>
      </c>
      <c r="E130" s="73" t="s">
        <v>17</v>
      </c>
      <c r="F130" s="80">
        <v>2015</v>
      </c>
    </row>
    <row r="131" spans="2:6" x14ac:dyDescent="0.3">
      <c r="B131" s="73">
        <v>51</v>
      </c>
      <c r="C131" s="73">
        <v>2928</v>
      </c>
      <c r="D131" s="73" t="s">
        <v>18</v>
      </c>
      <c r="E131" s="73" t="s">
        <v>17</v>
      </c>
      <c r="F131" s="80">
        <v>2015</v>
      </c>
    </row>
    <row r="132" spans="2:6" x14ac:dyDescent="0.3">
      <c r="B132" s="73">
        <v>52</v>
      </c>
      <c r="C132" s="73">
        <v>1269</v>
      </c>
      <c r="D132" s="73" t="s">
        <v>21</v>
      </c>
      <c r="E132" s="73" t="s">
        <v>24</v>
      </c>
      <c r="F132" s="80">
        <v>2015</v>
      </c>
    </row>
    <row r="133" spans="2:6" x14ac:dyDescent="0.3">
      <c r="B133" s="73">
        <v>52</v>
      </c>
      <c r="C133" s="73">
        <v>1717</v>
      </c>
      <c r="D133" s="73" t="s">
        <v>19</v>
      </c>
      <c r="E133" s="73" t="s">
        <v>17</v>
      </c>
      <c r="F133" s="80">
        <v>2015</v>
      </c>
    </row>
    <row r="134" spans="2:6" x14ac:dyDescent="0.3">
      <c r="B134" s="73">
        <v>52</v>
      </c>
      <c r="C134" s="73">
        <v>1797</v>
      </c>
      <c r="D134" s="73" t="s">
        <v>18</v>
      </c>
      <c r="E134" s="73" t="s">
        <v>24</v>
      </c>
      <c r="F134" s="80">
        <v>2015</v>
      </c>
    </row>
    <row r="135" spans="2:6" x14ac:dyDescent="0.3">
      <c r="B135" s="73">
        <v>52</v>
      </c>
      <c r="C135" s="73">
        <v>1955</v>
      </c>
      <c r="D135" s="73" t="s">
        <v>23</v>
      </c>
      <c r="E135" s="73" t="s">
        <v>22</v>
      </c>
      <c r="F135" s="80">
        <v>2010</v>
      </c>
    </row>
    <row r="136" spans="2:6" x14ac:dyDescent="0.3">
      <c r="B136" s="73">
        <v>52</v>
      </c>
      <c r="C136" s="73">
        <v>2199</v>
      </c>
      <c r="D136" s="73" t="s">
        <v>21</v>
      </c>
      <c r="E136" s="73" t="s">
        <v>17</v>
      </c>
      <c r="F136" s="80">
        <v>2010</v>
      </c>
    </row>
    <row r="137" spans="2:6" x14ac:dyDescent="0.3">
      <c r="B137" s="73">
        <v>52</v>
      </c>
      <c r="C137" s="73">
        <v>2482</v>
      </c>
      <c r="D137" s="73" t="s">
        <v>23</v>
      </c>
      <c r="E137" s="73" t="s">
        <v>20</v>
      </c>
      <c r="F137" s="80">
        <v>2010</v>
      </c>
    </row>
    <row r="138" spans="2:6" x14ac:dyDescent="0.3">
      <c r="B138" s="73">
        <v>52</v>
      </c>
      <c r="C138" s="73">
        <v>2701</v>
      </c>
      <c r="D138" s="73" t="s">
        <v>19</v>
      </c>
      <c r="E138" s="73" t="s">
        <v>17</v>
      </c>
      <c r="F138" s="80">
        <v>2010</v>
      </c>
    </row>
    <row r="139" spans="2:6" x14ac:dyDescent="0.3">
      <c r="B139" s="73">
        <v>52</v>
      </c>
      <c r="C139" s="73">
        <v>3210</v>
      </c>
      <c r="D139" s="73" t="s">
        <v>23</v>
      </c>
      <c r="E139" s="73" t="s">
        <v>25</v>
      </c>
      <c r="F139" s="80">
        <v>2010</v>
      </c>
    </row>
    <row r="140" spans="2:6" x14ac:dyDescent="0.3">
      <c r="B140" s="73">
        <v>53</v>
      </c>
      <c r="C140" s="73">
        <v>377</v>
      </c>
      <c r="D140" s="73" t="s">
        <v>23</v>
      </c>
      <c r="E140" s="73" t="s">
        <v>17</v>
      </c>
      <c r="F140" s="80">
        <v>2015</v>
      </c>
    </row>
    <row r="141" spans="2:6" x14ac:dyDescent="0.3">
      <c r="B141" s="73">
        <v>53</v>
      </c>
      <c r="C141" s="73">
        <v>1220</v>
      </c>
      <c r="D141" s="73" t="s">
        <v>23</v>
      </c>
      <c r="E141" s="73" t="s">
        <v>24</v>
      </c>
      <c r="F141" s="80">
        <v>2015</v>
      </c>
    </row>
    <row r="142" spans="2:6" x14ac:dyDescent="0.3">
      <c r="B142" s="73">
        <v>53</v>
      </c>
      <c r="C142" s="73">
        <v>1401</v>
      </c>
      <c r="D142" s="73" t="s">
        <v>21</v>
      </c>
      <c r="E142" s="73" t="s">
        <v>17</v>
      </c>
      <c r="F142" s="80">
        <v>2015</v>
      </c>
    </row>
    <row r="143" spans="2:6" x14ac:dyDescent="0.3">
      <c r="B143" s="73">
        <v>53</v>
      </c>
      <c r="C143" s="73">
        <v>2175</v>
      </c>
      <c r="D143" s="73" t="s">
        <v>23</v>
      </c>
      <c r="E143" s="73" t="s">
        <v>24</v>
      </c>
      <c r="F143" s="80">
        <v>2015</v>
      </c>
    </row>
    <row r="144" spans="2:6" x14ac:dyDescent="0.3">
      <c r="B144" s="73">
        <v>54</v>
      </c>
      <c r="C144" s="73">
        <v>1118</v>
      </c>
      <c r="D144" s="73" t="s">
        <v>19</v>
      </c>
      <c r="E144" s="73" t="s">
        <v>20</v>
      </c>
      <c r="F144" s="80">
        <v>2015</v>
      </c>
    </row>
    <row r="145" spans="2:6" x14ac:dyDescent="0.3">
      <c r="B145" s="73">
        <v>54</v>
      </c>
      <c r="C145" s="73">
        <v>2584</v>
      </c>
      <c r="D145" s="73" t="s">
        <v>23</v>
      </c>
      <c r="E145" s="73" t="s">
        <v>20</v>
      </c>
      <c r="F145" s="80">
        <v>2010</v>
      </c>
    </row>
    <row r="146" spans="2:6" x14ac:dyDescent="0.3">
      <c r="B146" s="73">
        <v>54</v>
      </c>
      <c r="C146" s="73">
        <v>2666</v>
      </c>
      <c r="D146" s="73" t="s">
        <v>21</v>
      </c>
      <c r="E146" s="73" t="s">
        <v>25</v>
      </c>
      <c r="F146" s="80">
        <v>2010</v>
      </c>
    </row>
    <row r="147" spans="2:6" x14ac:dyDescent="0.3">
      <c r="B147" s="73">
        <v>54</v>
      </c>
      <c r="C147" s="73">
        <v>2991</v>
      </c>
      <c r="D147" s="73" t="s">
        <v>21</v>
      </c>
      <c r="E147" s="73" t="s">
        <v>17</v>
      </c>
      <c r="F147" s="80">
        <v>2010</v>
      </c>
    </row>
    <row r="148" spans="2:6" x14ac:dyDescent="0.3">
      <c r="B148" s="73">
        <v>55</v>
      </c>
      <c r="C148" s="73">
        <v>934</v>
      </c>
      <c r="D148" s="73" t="s">
        <v>19</v>
      </c>
      <c r="E148" s="73" t="s">
        <v>25</v>
      </c>
      <c r="F148" s="80">
        <v>2010</v>
      </c>
    </row>
    <row r="149" spans="2:6" x14ac:dyDescent="0.3">
      <c r="B149" s="73">
        <v>55</v>
      </c>
      <c r="C149" s="73">
        <v>2063</v>
      </c>
      <c r="D149" s="73" t="s">
        <v>18</v>
      </c>
      <c r="E149" s="73" t="s">
        <v>17</v>
      </c>
      <c r="F149" s="80">
        <v>2010</v>
      </c>
    </row>
    <row r="150" spans="2:6" x14ac:dyDescent="0.3">
      <c r="B150" s="73">
        <v>55</v>
      </c>
      <c r="C150" s="73">
        <v>2083</v>
      </c>
      <c r="D150" s="73" t="s">
        <v>19</v>
      </c>
      <c r="E150" s="73" t="s">
        <v>24</v>
      </c>
      <c r="F150" s="80">
        <v>2015</v>
      </c>
    </row>
    <row r="151" spans="2:6" x14ac:dyDescent="0.3">
      <c r="B151" s="73">
        <v>55</v>
      </c>
      <c r="C151" s="73">
        <v>2856</v>
      </c>
      <c r="D151" s="73" t="s">
        <v>23</v>
      </c>
      <c r="E151" s="73" t="s">
        <v>22</v>
      </c>
      <c r="F151" s="80">
        <v>2015</v>
      </c>
    </row>
    <row r="152" spans="2:6" x14ac:dyDescent="0.3">
      <c r="B152" s="73">
        <v>55</v>
      </c>
      <c r="C152" s="73">
        <v>2989</v>
      </c>
      <c r="D152" s="73" t="s">
        <v>21</v>
      </c>
      <c r="E152" s="73" t="s">
        <v>20</v>
      </c>
      <c r="F152" s="80">
        <v>2015</v>
      </c>
    </row>
    <row r="153" spans="2:6" x14ac:dyDescent="0.3">
      <c r="B153" s="73">
        <v>56</v>
      </c>
      <c r="C153" s="73">
        <v>910</v>
      </c>
      <c r="D153" s="73" t="s">
        <v>19</v>
      </c>
      <c r="E153" s="73" t="s">
        <v>17</v>
      </c>
      <c r="F153" s="80">
        <v>2015</v>
      </c>
    </row>
    <row r="154" spans="2:6" x14ac:dyDescent="0.3">
      <c r="B154" s="73">
        <v>56</v>
      </c>
      <c r="C154" s="73">
        <v>1536</v>
      </c>
      <c r="D154" s="73" t="s">
        <v>18</v>
      </c>
      <c r="E154" s="73" t="s">
        <v>17</v>
      </c>
      <c r="F154" s="80">
        <v>2015</v>
      </c>
    </row>
    <row r="155" spans="2:6" x14ac:dyDescent="0.3">
      <c r="B155" s="70"/>
      <c r="C155" s="70"/>
      <c r="D155" s="70"/>
      <c r="E155" s="70"/>
    </row>
    <row r="156" spans="2:6" x14ac:dyDescent="0.3">
      <c r="B156" s="70"/>
      <c r="C156" s="70"/>
      <c r="D156" s="70"/>
      <c r="E156" s="70"/>
    </row>
    <row r="157" spans="2:6" x14ac:dyDescent="0.3">
      <c r="B157" s="70"/>
      <c r="C157" s="70"/>
      <c r="D157" s="70"/>
      <c r="E157" s="70"/>
    </row>
    <row r="158" spans="2:6" x14ac:dyDescent="0.3">
      <c r="B158" s="70"/>
      <c r="C158" s="70"/>
      <c r="D158" s="70"/>
      <c r="E158" s="70"/>
    </row>
    <row r="159" spans="2:6" x14ac:dyDescent="0.3">
      <c r="B159" s="70"/>
      <c r="C159" s="70"/>
      <c r="D159" s="70"/>
      <c r="E159" s="70"/>
    </row>
    <row r="160" spans="2:6" x14ac:dyDescent="0.3">
      <c r="B160" s="70"/>
      <c r="C160" s="70"/>
      <c r="D160" s="70"/>
      <c r="E160" s="70"/>
    </row>
    <row r="161" spans="2:5" x14ac:dyDescent="0.3">
      <c r="B161" s="70"/>
      <c r="C161" s="70"/>
      <c r="D161" s="70"/>
      <c r="E161" s="70"/>
    </row>
    <row r="162" spans="2:5" x14ac:dyDescent="0.3">
      <c r="B162" s="70"/>
      <c r="C162" s="70"/>
      <c r="D162" s="70"/>
      <c r="E162" s="70"/>
    </row>
    <row r="163" spans="2:5" x14ac:dyDescent="0.3">
      <c r="B163" s="70"/>
      <c r="C163" s="70"/>
      <c r="D163" s="70"/>
      <c r="E163" s="70"/>
    </row>
    <row r="164" spans="2:5" x14ac:dyDescent="0.3">
      <c r="B164" s="70"/>
      <c r="C164" s="70"/>
      <c r="D164" s="70"/>
      <c r="E164" s="70"/>
    </row>
    <row r="165" spans="2:5" x14ac:dyDescent="0.3">
      <c r="B165" s="70"/>
      <c r="C165" s="70"/>
      <c r="D165" s="70"/>
      <c r="E165" s="70"/>
    </row>
    <row r="166" spans="2:5" x14ac:dyDescent="0.3">
      <c r="B166" s="70"/>
      <c r="C166" s="70"/>
      <c r="D166" s="70"/>
      <c r="E166" s="70"/>
    </row>
    <row r="167" spans="2:5" x14ac:dyDescent="0.3">
      <c r="B167" s="70"/>
      <c r="C167" s="70"/>
      <c r="D167" s="70"/>
      <c r="E167" s="70"/>
    </row>
    <row r="168" spans="2:5" x14ac:dyDescent="0.3">
      <c r="B168" s="70"/>
      <c r="C168" s="70"/>
      <c r="D168" s="70"/>
      <c r="E168" s="70"/>
    </row>
    <row r="169" spans="2:5" x14ac:dyDescent="0.3">
      <c r="B169" s="70"/>
      <c r="C169" s="70"/>
      <c r="D169" s="70"/>
      <c r="E169" s="70"/>
    </row>
    <row r="170" spans="2:5" x14ac:dyDescent="0.3">
      <c r="B170" s="70"/>
      <c r="C170" s="70"/>
      <c r="D170" s="70"/>
      <c r="E170" s="70"/>
    </row>
    <row r="171" spans="2:5" x14ac:dyDescent="0.3">
      <c r="B171" s="70"/>
      <c r="C171" s="70"/>
      <c r="D171" s="70"/>
      <c r="E171" s="70"/>
    </row>
    <row r="172" spans="2:5" x14ac:dyDescent="0.3">
      <c r="B172" s="70"/>
      <c r="C172" s="70"/>
      <c r="D172" s="70"/>
      <c r="E172" s="70"/>
    </row>
    <row r="173" spans="2:5" x14ac:dyDescent="0.3">
      <c r="B173" s="70"/>
      <c r="C173" s="70"/>
      <c r="D173" s="70"/>
      <c r="E173" s="70"/>
    </row>
    <row r="174" spans="2:5" x14ac:dyDescent="0.3">
      <c r="B174" s="70"/>
      <c r="C174" s="70"/>
      <c r="D174" s="70"/>
      <c r="E174" s="70"/>
    </row>
    <row r="175" spans="2:5" x14ac:dyDescent="0.3">
      <c r="B175" s="70"/>
      <c r="C175" s="70"/>
      <c r="D175" s="70"/>
      <c r="E175" s="70"/>
    </row>
    <row r="176" spans="2:5" x14ac:dyDescent="0.3">
      <c r="B176" s="70"/>
      <c r="C176" s="70"/>
      <c r="D176" s="70"/>
      <c r="E176" s="70"/>
    </row>
    <row r="177" spans="2:5" x14ac:dyDescent="0.3">
      <c r="B177" s="70"/>
      <c r="C177" s="70"/>
      <c r="D177" s="70"/>
      <c r="E177" s="70"/>
    </row>
    <row r="178" spans="2:5" x14ac:dyDescent="0.3">
      <c r="B178" s="70"/>
      <c r="C178" s="70"/>
      <c r="D178" s="70"/>
      <c r="E178" s="70"/>
    </row>
    <row r="179" spans="2:5" x14ac:dyDescent="0.3">
      <c r="B179" s="70"/>
      <c r="C179" s="70"/>
      <c r="D179" s="70"/>
      <c r="E179" s="70"/>
    </row>
    <row r="180" spans="2:5" x14ac:dyDescent="0.3">
      <c r="B180" s="70"/>
      <c r="C180" s="70"/>
      <c r="D180" s="70"/>
      <c r="E180" s="70"/>
    </row>
    <row r="181" spans="2:5" x14ac:dyDescent="0.3">
      <c r="B181" s="70"/>
      <c r="C181" s="70"/>
      <c r="D181" s="70"/>
      <c r="E181" s="70"/>
    </row>
    <row r="182" spans="2:5" x14ac:dyDescent="0.3">
      <c r="B182" s="70"/>
      <c r="C182" s="70"/>
      <c r="D182" s="70"/>
      <c r="E182" s="70"/>
    </row>
    <row r="183" spans="2:5" x14ac:dyDescent="0.3">
      <c r="B183" s="70"/>
      <c r="C183" s="70"/>
      <c r="D183" s="70"/>
      <c r="E183" s="70"/>
    </row>
    <row r="184" spans="2:5" x14ac:dyDescent="0.3">
      <c r="B184" s="70"/>
      <c r="C184" s="70"/>
      <c r="D184" s="70"/>
      <c r="E184" s="70"/>
    </row>
  </sheetData>
  <mergeCells count="7">
    <mergeCell ref="B2:F2"/>
    <mergeCell ref="O38:R38"/>
    <mergeCell ref="H46:T46"/>
    <mergeCell ref="H77:P78"/>
    <mergeCell ref="H4:T5"/>
    <mergeCell ref="H33:T33"/>
    <mergeCell ref="O41:R41"/>
  </mergeCell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B3BEE-7FE2-457A-AAA6-68D0BFA2863F}">
  <sheetPr>
    <tabColor rgb="FFC00000"/>
  </sheetPr>
  <dimension ref="B1:X98"/>
  <sheetViews>
    <sheetView topLeftCell="F79" zoomScaleNormal="100" workbookViewId="0">
      <selection activeCell="J88" sqref="J88"/>
    </sheetView>
  </sheetViews>
  <sheetFormatPr defaultColWidth="8.77734375" defaultRowHeight="15.6" x14ac:dyDescent="0.3"/>
  <cols>
    <col min="1" max="1" width="1.77734375" style="68" customWidth="1"/>
    <col min="2" max="2" width="21.77734375" style="68" bestFit="1" customWidth="1"/>
    <col min="3" max="3" width="11.21875" style="68" bestFit="1" customWidth="1"/>
    <col min="4" max="4" width="16.21875" style="68" bestFit="1" customWidth="1"/>
    <col min="5" max="5" width="11.21875" style="68" customWidth="1"/>
    <col min="6" max="7" width="13.44140625" style="68" customWidth="1"/>
    <col min="8" max="8" width="8.77734375" style="68"/>
    <col min="9" max="9" width="5.44140625" style="68" customWidth="1"/>
    <col min="10" max="10" width="12" style="68" bestFit="1" customWidth="1"/>
    <col min="11" max="11" width="24.6640625" style="68" customWidth="1"/>
    <col min="12" max="12" width="23" style="68" bestFit="1" customWidth="1"/>
    <col min="13" max="25" width="8.77734375" style="68"/>
    <col min="26" max="26" width="2.5546875" style="68" customWidth="1"/>
    <col min="27" max="16384" width="8.77734375" style="68"/>
  </cols>
  <sheetData>
    <row r="1" spans="2:22" ht="15.6" customHeight="1" x14ac:dyDescent="0.3"/>
    <row r="2" spans="2:22" x14ac:dyDescent="0.3">
      <c r="B2" s="123" t="s">
        <v>113</v>
      </c>
      <c r="C2" s="123"/>
      <c r="D2" s="123"/>
      <c r="E2" s="123"/>
      <c r="F2" s="123"/>
      <c r="G2" s="123"/>
      <c r="H2" s="123"/>
    </row>
    <row r="4" spans="2:22" ht="15.6" customHeight="1" x14ac:dyDescent="0.3">
      <c r="B4" s="94" t="s">
        <v>0</v>
      </c>
      <c r="C4" s="94" t="s">
        <v>86</v>
      </c>
      <c r="D4" s="94" t="s">
        <v>85</v>
      </c>
      <c r="E4" s="94" t="s">
        <v>1</v>
      </c>
      <c r="F4" s="94" t="s">
        <v>2</v>
      </c>
      <c r="G4" s="94" t="s">
        <v>13</v>
      </c>
      <c r="H4" s="94" t="s">
        <v>3</v>
      </c>
      <c r="J4" s="132" t="s">
        <v>140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4"/>
    </row>
    <row r="5" spans="2:22" x14ac:dyDescent="0.3">
      <c r="B5" s="73">
        <v>329</v>
      </c>
      <c r="C5" s="73">
        <v>7</v>
      </c>
      <c r="D5" s="73">
        <v>853</v>
      </c>
      <c r="E5" s="73" t="s">
        <v>4</v>
      </c>
      <c r="F5" s="73" t="s">
        <v>5</v>
      </c>
      <c r="G5" s="73" t="s">
        <v>11</v>
      </c>
      <c r="H5" s="15">
        <v>2000</v>
      </c>
      <c r="J5" s="135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7"/>
    </row>
    <row r="6" spans="2:22" x14ac:dyDescent="0.3">
      <c r="B6" s="73">
        <v>503</v>
      </c>
      <c r="C6" s="73">
        <v>10</v>
      </c>
      <c r="D6" s="73">
        <v>883</v>
      </c>
      <c r="E6" s="73" t="s">
        <v>4</v>
      </c>
      <c r="F6" s="73" t="s">
        <v>6</v>
      </c>
      <c r="G6" s="73" t="s">
        <v>11</v>
      </c>
      <c r="H6" s="15">
        <v>2000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</row>
    <row r="7" spans="2:22" x14ac:dyDescent="0.3">
      <c r="B7" s="73">
        <v>505</v>
      </c>
      <c r="C7" s="73">
        <v>10</v>
      </c>
      <c r="D7" s="73">
        <v>822</v>
      </c>
      <c r="E7" s="73" t="s">
        <v>4</v>
      </c>
      <c r="F7" s="73" t="s">
        <v>5</v>
      </c>
      <c r="G7" s="73" t="s">
        <v>11</v>
      </c>
      <c r="H7" s="15">
        <v>2000</v>
      </c>
      <c r="K7" s="95" t="s">
        <v>286</v>
      </c>
      <c r="L7" s="95" t="s">
        <v>287</v>
      </c>
    </row>
    <row r="8" spans="2:22" x14ac:dyDescent="0.3">
      <c r="B8" s="73">
        <v>466</v>
      </c>
      <c r="C8" s="73">
        <v>10</v>
      </c>
      <c r="D8" s="73">
        <v>865</v>
      </c>
      <c r="E8" s="73" t="s">
        <v>7</v>
      </c>
      <c r="F8" s="73" t="s">
        <v>5</v>
      </c>
      <c r="G8" s="73" t="s">
        <v>10</v>
      </c>
      <c r="H8" s="15">
        <v>2000</v>
      </c>
      <c r="J8" s="155" t="s">
        <v>185</v>
      </c>
      <c r="K8" t="s">
        <v>186</v>
      </c>
      <c r="L8" t="s">
        <v>187</v>
      </c>
      <c r="N8" s="76" t="s">
        <v>176</v>
      </c>
    </row>
    <row r="9" spans="2:22" x14ac:dyDescent="0.3">
      <c r="B9" s="73">
        <v>359</v>
      </c>
      <c r="C9" s="73">
        <v>7</v>
      </c>
      <c r="D9" s="73">
        <v>751</v>
      </c>
      <c r="E9" s="73" t="s">
        <v>7</v>
      </c>
      <c r="F9" s="73" t="s">
        <v>6</v>
      </c>
      <c r="G9" s="73" t="s">
        <v>10</v>
      </c>
      <c r="H9" s="15">
        <v>2000</v>
      </c>
      <c r="J9" s="156" t="s">
        <v>10</v>
      </c>
      <c r="K9" s="157">
        <v>24</v>
      </c>
      <c r="L9" s="159">
        <v>0.3</v>
      </c>
      <c r="N9" s="76" t="s">
        <v>119</v>
      </c>
    </row>
    <row r="10" spans="2:22" x14ac:dyDescent="0.3">
      <c r="B10" s="73">
        <v>546</v>
      </c>
      <c r="C10" s="73">
        <v>8</v>
      </c>
      <c r="D10" s="73">
        <v>870</v>
      </c>
      <c r="E10" s="73" t="s">
        <v>4</v>
      </c>
      <c r="F10" s="73" t="s">
        <v>6</v>
      </c>
      <c r="G10" s="73" t="s">
        <v>10</v>
      </c>
      <c r="H10" s="15">
        <v>2000</v>
      </c>
      <c r="J10" s="156" t="s">
        <v>11</v>
      </c>
      <c r="K10" s="157">
        <v>17</v>
      </c>
      <c r="L10" s="159">
        <v>0.21249999999999999</v>
      </c>
      <c r="N10" s="76" t="s">
        <v>120</v>
      </c>
    </row>
    <row r="11" spans="2:22" x14ac:dyDescent="0.3">
      <c r="B11" s="73">
        <v>427</v>
      </c>
      <c r="C11" s="73">
        <v>5</v>
      </c>
      <c r="D11" s="73">
        <v>780</v>
      </c>
      <c r="E11" s="73" t="s">
        <v>7</v>
      </c>
      <c r="F11" s="73" t="s">
        <v>6</v>
      </c>
      <c r="G11" s="73" t="s">
        <v>10</v>
      </c>
      <c r="H11" s="15">
        <v>2000</v>
      </c>
      <c r="J11" s="156" t="s">
        <v>12</v>
      </c>
      <c r="K11" s="157">
        <v>39</v>
      </c>
      <c r="L11" s="159">
        <v>0.48749999999999999</v>
      </c>
      <c r="N11" s="76" t="s">
        <v>177</v>
      </c>
    </row>
    <row r="12" spans="2:22" x14ac:dyDescent="0.3">
      <c r="B12" s="73">
        <v>474</v>
      </c>
      <c r="C12" s="73">
        <v>9</v>
      </c>
      <c r="D12" s="73">
        <v>857</v>
      </c>
      <c r="E12" s="73" t="s">
        <v>7</v>
      </c>
      <c r="F12" s="73" t="s">
        <v>6</v>
      </c>
      <c r="G12" s="73" t="s">
        <v>10</v>
      </c>
      <c r="H12" s="15">
        <v>2000</v>
      </c>
      <c r="J12" s="156" t="s">
        <v>9</v>
      </c>
      <c r="K12" s="157">
        <v>80</v>
      </c>
      <c r="L12" s="159">
        <v>1</v>
      </c>
      <c r="N12" s="76" t="s">
        <v>182</v>
      </c>
    </row>
    <row r="13" spans="2:22" x14ac:dyDescent="0.3">
      <c r="B13" s="73">
        <v>382</v>
      </c>
      <c r="C13" s="73">
        <v>3</v>
      </c>
      <c r="D13" s="73">
        <v>818</v>
      </c>
      <c r="E13" s="73" t="s">
        <v>7</v>
      </c>
      <c r="F13" s="73" t="s">
        <v>6</v>
      </c>
      <c r="G13" s="73" t="s">
        <v>10</v>
      </c>
      <c r="H13" s="15">
        <v>2000</v>
      </c>
      <c r="J13"/>
      <c r="K13"/>
      <c r="L13"/>
    </row>
    <row r="14" spans="2:22" x14ac:dyDescent="0.3">
      <c r="B14" s="73">
        <v>422</v>
      </c>
      <c r="C14" s="73">
        <v>8</v>
      </c>
      <c r="D14" s="73">
        <v>869</v>
      </c>
      <c r="E14" s="73" t="s">
        <v>7</v>
      </c>
      <c r="F14" s="73" t="s">
        <v>5</v>
      </c>
      <c r="G14" s="73" t="s">
        <v>10</v>
      </c>
      <c r="H14" s="15">
        <v>2000</v>
      </c>
      <c r="J14"/>
      <c r="K14"/>
      <c r="L14"/>
      <c r="N14" s="76" t="s">
        <v>121</v>
      </c>
    </row>
    <row r="15" spans="2:22" x14ac:dyDescent="0.3">
      <c r="B15" s="73">
        <v>433</v>
      </c>
      <c r="C15" s="73">
        <v>9</v>
      </c>
      <c r="D15" s="73">
        <v>848</v>
      </c>
      <c r="E15" s="73" t="s">
        <v>4</v>
      </c>
      <c r="F15" s="73" t="s">
        <v>5</v>
      </c>
      <c r="G15" s="73" t="s">
        <v>10</v>
      </c>
      <c r="H15" s="15">
        <v>2018</v>
      </c>
      <c r="J15"/>
      <c r="K15"/>
      <c r="L15"/>
    </row>
    <row r="16" spans="2:22" x14ac:dyDescent="0.3">
      <c r="B16" s="73">
        <v>474</v>
      </c>
      <c r="C16" s="73">
        <v>10</v>
      </c>
      <c r="D16" s="73">
        <v>845</v>
      </c>
      <c r="E16" s="73" t="s">
        <v>7</v>
      </c>
      <c r="F16" s="73" t="s">
        <v>5</v>
      </c>
      <c r="G16" s="73" t="s">
        <v>10</v>
      </c>
      <c r="H16" s="15">
        <v>2018</v>
      </c>
      <c r="J16"/>
      <c r="K16"/>
      <c r="L16"/>
    </row>
    <row r="17" spans="2:14" x14ac:dyDescent="0.3">
      <c r="B17" s="73">
        <v>558</v>
      </c>
      <c r="C17" s="73">
        <v>10</v>
      </c>
      <c r="D17" s="73">
        <v>885</v>
      </c>
      <c r="E17" s="73" t="s">
        <v>7</v>
      </c>
      <c r="F17" s="73" t="s">
        <v>5</v>
      </c>
      <c r="G17" s="73" t="s">
        <v>10</v>
      </c>
      <c r="H17" s="15">
        <v>2018</v>
      </c>
      <c r="J17"/>
      <c r="K17"/>
      <c r="L17"/>
    </row>
    <row r="18" spans="2:14" x14ac:dyDescent="0.3">
      <c r="B18" s="73">
        <v>561</v>
      </c>
      <c r="C18" s="73">
        <v>12</v>
      </c>
      <c r="D18" s="73">
        <v>838</v>
      </c>
      <c r="E18" s="73" t="s">
        <v>4</v>
      </c>
      <c r="F18" s="73" t="s">
        <v>8</v>
      </c>
      <c r="G18" s="73" t="s">
        <v>10</v>
      </c>
      <c r="H18" s="15">
        <v>2018</v>
      </c>
      <c r="J18"/>
      <c r="K18"/>
      <c r="L18"/>
    </row>
    <row r="19" spans="2:14" x14ac:dyDescent="0.3">
      <c r="B19" s="73">
        <v>357</v>
      </c>
      <c r="C19" s="73">
        <v>8</v>
      </c>
      <c r="D19" s="73">
        <v>760</v>
      </c>
      <c r="E19" s="73" t="s">
        <v>4</v>
      </c>
      <c r="F19" s="73" t="s">
        <v>5</v>
      </c>
      <c r="G19" s="73" t="s">
        <v>12</v>
      </c>
      <c r="H19" s="15">
        <v>2018</v>
      </c>
      <c r="J19"/>
      <c r="K19"/>
      <c r="L19"/>
    </row>
    <row r="20" spans="2:14" x14ac:dyDescent="0.3">
      <c r="B20" s="73">
        <v>329</v>
      </c>
      <c r="C20" s="73">
        <v>3</v>
      </c>
      <c r="D20" s="73">
        <v>741</v>
      </c>
      <c r="E20" s="73" t="s">
        <v>4</v>
      </c>
      <c r="F20" s="73" t="s">
        <v>5</v>
      </c>
      <c r="G20" s="73" t="s">
        <v>12</v>
      </c>
      <c r="H20" s="15">
        <v>2018</v>
      </c>
      <c r="J20"/>
      <c r="K20"/>
      <c r="L20"/>
    </row>
    <row r="21" spans="2:14" x14ac:dyDescent="0.3">
      <c r="B21" s="73">
        <v>497</v>
      </c>
      <c r="C21" s="73">
        <v>10</v>
      </c>
      <c r="D21" s="73">
        <v>859</v>
      </c>
      <c r="E21" s="73" t="s">
        <v>7</v>
      </c>
      <c r="F21" s="73" t="s">
        <v>5</v>
      </c>
      <c r="G21" s="73" t="s">
        <v>12</v>
      </c>
      <c r="H21" s="15">
        <v>2018</v>
      </c>
      <c r="J21"/>
      <c r="K21"/>
      <c r="L21"/>
    </row>
    <row r="22" spans="2:14" x14ac:dyDescent="0.3">
      <c r="B22" s="73">
        <v>459</v>
      </c>
      <c r="C22" s="73">
        <v>8</v>
      </c>
      <c r="D22" s="73">
        <v>826</v>
      </c>
      <c r="E22" s="73" t="s">
        <v>7</v>
      </c>
      <c r="F22" s="73" t="s">
        <v>6</v>
      </c>
      <c r="G22" s="73" t="s">
        <v>12</v>
      </c>
      <c r="H22" s="15">
        <v>2018</v>
      </c>
      <c r="J22"/>
      <c r="K22"/>
      <c r="L22"/>
    </row>
    <row r="23" spans="2:14" x14ac:dyDescent="0.3">
      <c r="B23" s="73">
        <v>355</v>
      </c>
      <c r="C23" s="73">
        <v>3</v>
      </c>
      <c r="D23" s="73">
        <v>806</v>
      </c>
      <c r="E23" s="73" t="s">
        <v>7</v>
      </c>
      <c r="F23" s="73" t="s">
        <v>5</v>
      </c>
      <c r="G23" s="73" t="s">
        <v>12</v>
      </c>
      <c r="H23" s="15">
        <v>2018</v>
      </c>
      <c r="J23"/>
      <c r="K23"/>
      <c r="L23"/>
    </row>
    <row r="24" spans="2:14" x14ac:dyDescent="0.3">
      <c r="B24" s="73">
        <v>489</v>
      </c>
      <c r="C24" s="73">
        <v>9</v>
      </c>
      <c r="D24" s="73">
        <v>858</v>
      </c>
      <c r="E24" s="73" t="s">
        <v>4</v>
      </c>
      <c r="F24" s="73" t="s">
        <v>5</v>
      </c>
      <c r="G24" s="73" t="s">
        <v>12</v>
      </c>
      <c r="H24" s="15">
        <v>2018</v>
      </c>
      <c r="J24"/>
      <c r="K24"/>
      <c r="L24"/>
    </row>
    <row r="25" spans="2:14" x14ac:dyDescent="0.3">
      <c r="B25" s="73">
        <v>436</v>
      </c>
      <c r="C25" s="73">
        <v>2</v>
      </c>
      <c r="D25" s="73">
        <v>785</v>
      </c>
      <c r="E25" s="73" t="s">
        <v>7</v>
      </c>
      <c r="F25" s="73" t="s">
        <v>5</v>
      </c>
      <c r="G25" s="73" t="s">
        <v>12</v>
      </c>
      <c r="H25" s="15">
        <v>2000</v>
      </c>
      <c r="J25"/>
      <c r="K25"/>
      <c r="L25"/>
    </row>
    <row r="26" spans="2:14" x14ac:dyDescent="0.3">
      <c r="B26" s="73">
        <v>455</v>
      </c>
      <c r="C26" s="73">
        <v>7</v>
      </c>
      <c r="D26" s="73">
        <v>828</v>
      </c>
      <c r="E26" s="73" t="s">
        <v>4</v>
      </c>
      <c r="F26" s="73" t="s">
        <v>5</v>
      </c>
      <c r="G26" s="73" t="s">
        <v>12</v>
      </c>
      <c r="H26" s="15">
        <v>2000</v>
      </c>
    </row>
    <row r="27" spans="2:14" x14ac:dyDescent="0.3">
      <c r="B27" s="73">
        <v>514</v>
      </c>
      <c r="C27" s="73">
        <v>11</v>
      </c>
      <c r="D27" s="73">
        <v>980</v>
      </c>
      <c r="E27" s="73" t="s">
        <v>7</v>
      </c>
      <c r="F27" s="73" t="s">
        <v>5</v>
      </c>
      <c r="G27" s="73" t="s">
        <v>12</v>
      </c>
      <c r="H27" s="15">
        <v>2000</v>
      </c>
      <c r="J27" s="18" t="s">
        <v>185</v>
      </c>
      <c r="K27" s="69" t="s">
        <v>186</v>
      </c>
      <c r="L27" s="69" t="s">
        <v>187</v>
      </c>
    </row>
    <row r="28" spans="2:14" x14ac:dyDescent="0.3">
      <c r="B28" s="73">
        <v>503</v>
      </c>
      <c r="C28" s="73">
        <v>8</v>
      </c>
      <c r="D28" s="73">
        <v>857</v>
      </c>
      <c r="E28" s="73" t="s">
        <v>4</v>
      </c>
      <c r="F28" s="73" t="s">
        <v>5</v>
      </c>
      <c r="G28" s="73" t="s">
        <v>12</v>
      </c>
      <c r="H28" s="15">
        <v>2000</v>
      </c>
      <c r="J28" s="68" t="s">
        <v>10</v>
      </c>
      <c r="K28" s="68">
        <v>24</v>
      </c>
      <c r="L28" s="91">
        <v>0.3</v>
      </c>
    </row>
    <row r="29" spans="2:14" x14ac:dyDescent="0.3">
      <c r="B29" s="73">
        <v>380</v>
      </c>
      <c r="C29" s="73">
        <v>9</v>
      </c>
      <c r="D29" s="73">
        <v>803</v>
      </c>
      <c r="E29" s="73" t="s">
        <v>4</v>
      </c>
      <c r="F29" s="73" t="s">
        <v>6</v>
      </c>
      <c r="G29" s="73" t="s">
        <v>12</v>
      </c>
      <c r="H29" s="15">
        <v>2000</v>
      </c>
      <c r="J29" s="68" t="s">
        <v>11</v>
      </c>
      <c r="K29" s="68">
        <v>17</v>
      </c>
      <c r="L29" s="91">
        <v>0.21249999999999999</v>
      </c>
      <c r="N29" s="76"/>
    </row>
    <row r="30" spans="2:14" x14ac:dyDescent="0.3">
      <c r="B30" s="73">
        <v>432</v>
      </c>
      <c r="C30" s="73">
        <v>6</v>
      </c>
      <c r="D30" s="73">
        <v>819</v>
      </c>
      <c r="E30" s="73" t="s">
        <v>4</v>
      </c>
      <c r="F30" s="73" t="s">
        <v>5</v>
      </c>
      <c r="G30" s="73" t="s">
        <v>12</v>
      </c>
      <c r="H30" s="15">
        <v>2000</v>
      </c>
      <c r="J30" s="68" t="s">
        <v>12</v>
      </c>
      <c r="K30" s="68">
        <v>39</v>
      </c>
      <c r="L30" s="91">
        <v>0.48749999999999999</v>
      </c>
    </row>
    <row r="31" spans="2:14" x14ac:dyDescent="0.3">
      <c r="B31" s="73">
        <v>478</v>
      </c>
      <c r="C31" s="73">
        <v>6</v>
      </c>
      <c r="D31" s="73">
        <v>821</v>
      </c>
      <c r="E31" s="73" t="s">
        <v>4</v>
      </c>
      <c r="F31" s="73" t="s">
        <v>5</v>
      </c>
      <c r="G31" s="73" t="s">
        <v>12</v>
      </c>
      <c r="H31" s="15">
        <v>2000</v>
      </c>
      <c r="J31" s="69" t="s">
        <v>9</v>
      </c>
      <c r="K31" s="69">
        <v>80</v>
      </c>
      <c r="L31" s="77">
        <v>1</v>
      </c>
    </row>
    <row r="32" spans="2:14" x14ac:dyDescent="0.3">
      <c r="B32" s="73">
        <v>406</v>
      </c>
      <c r="C32" s="73">
        <v>3</v>
      </c>
      <c r="D32" s="73">
        <v>798</v>
      </c>
      <c r="E32" s="73" t="s">
        <v>7</v>
      </c>
      <c r="F32" s="73" t="s">
        <v>6</v>
      </c>
      <c r="G32" s="73" t="s">
        <v>12</v>
      </c>
      <c r="H32" s="15">
        <v>2000</v>
      </c>
    </row>
    <row r="33" spans="2:24" x14ac:dyDescent="0.3">
      <c r="B33" s="73">
        <v>471</v>
      </c>
      <c r="C33" s="73">
        <v>9</v>
      </c>
      <c r="D33" s="73">
        <v>815</v>
      </c>
      <c r="E33" s="73" t="s">
        <v>4</v>
      </c>
      <c r="F33" s="73" t="s">
        <v>6</v>
      </c>
      <c r="G33" s="73" t="s">
        <v>12</v>
      </c>
      <c r="H33" s="15">
        <v>2000</v>
      </c>
      <c r="J33" s="131" t="s">
        <v>288</v>
      </c>
      <c r="K33" s="131"/>
      <c r="L33" s="131"/>
    </row>
    <row r="34" spans="2:24" x14ac:dyDescent="0.3">
      <c r="B34" s="73">
        <v>444</v>
      </c>
      <c r="C34" s="73">
        <v>2</v>
      </c>
      <c r="D34" s="73">
        <v>757</v>
      </c>
      <c r="E34" s="73" t="s">
        <v>4</v>
      </c>
      <c r="F34" s="73" t="s">
        <v>6</v>
      </c>
      <c r="G34" s="73" t="s">
        <v>11</v>
      </c>
      <c r="H34" s="15">
        <v>2000</v>
      </c>
      <c r="J34" s="131"/>
      <c r="K34" s="131"/>
      <c r="L34" s="131"/>
    </row>
    <row r="35" spans="2:24" x14ac:dyDescent="0.3">
      <c r="B35" s="73">
        <v>493</v>
      </c>
      <c r="C35" s="73">
        <v>10</v>
      </c>
      <c r="D35" s="73">
        <v>1008</v>
      </c>
      <c r="E35" s="73" t="s">
        <v>4</v>
      </c>
      <c r="F35" s="73" t="s">
        <v>5</v>
      </c>
      <c r="G35" s="73" t="s">
        <v>11</v>
      </c>
      <c r="H35" s="15">
        <v>2018</v>
      </c>
    </row>
    <row r="36" spans="2:24" x14ac:dyDescent="0.3">
      <c r="B36" s="73">
        <v>452</v>
      </c>
      <c r="C36" s="73">
        <v>9</v>
      </c>
      <c r="D36" s="73">
        <v>831</v>
      </c>
      <c r="E36" s="73" t="s">
        <v>4</v>
      </c>
      <c r="F36" s="73" t="s">
        <v>6</v>
      </c>
      <c r="G36" s="73" t="s">
        <v>11</v>
      </c>
      <c r="H36" s="15">
        <v>2018</v>
      </c>
    </row>
    <row r="37" spans="2:24" ht="15.6" customHeight="1" x14ac:dyDescent="0.3">
      <c r="B37" s="73">
        <v>461</v>
      </c>
      <c r="C37" s="73">
        <v>6</v>
      </c>
      <c r="D37" s="73">
        <v>849</v>
      </c>
      <c r="E37" s="73" t="s">
        <v>4</v>
      </c>
      <c r="F37" s="73" t="s">
        <v>5</v>
      </c>
      <c r="G37" s="73" t="s">
        <v>11</v>
      </c>
      <c r="H37" s="15">
        <v>2018</v>
      </c>
    </row>
    <row r="38" spans="2:24" ht="15.6" customHeight="1" x14ac:dyDescent="0.3">
      <c r="B38" s="73">
        <v>496</v>
      </c>
      <c r="C38" s="73">
        <v>8</v>
      </c>
      <c r="D38" s="73">
        <v>839</v>
      </c>
      <c r="E38" s="73" t="s">
        <v>4</v>
      </c>
      <c r="F38" s="73" t="s">
        <v>8</v>
      </c>
      <c r="G38" s="73" t="s">
        <v>11</v>
      </c>
      <c r="H38" s="15">
        <v>2018</v>
      </c>
    </row>
    <row r="39" spans="2:24" x14ac:dyDescent="0.3">
      <c r="B39" s="73">
        <v>469</v>
      </c>
      <c r="C39" s="73">
        <v>8</v>
      </c>
      <c r="D39" s="73">
        <v>812</v>
      </c>
      <c r="E39" s="73" t="s">
        <v>4</v>
      </c>
      <c r="F39" s="73" t="s">
        <v>5</v>
      </c>
      <c r="G39" s="73" t="s">
        <v>11</v>
      </c>
      <c r="H39" s="15">
        <v>2018</v>
      </c>
      <c r="J39" s="132" t="s">
        <v>289</v>
      </c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4"/>
    </row>
    <row r="40" spans="2:24" x14ac:dyDescent="0.3">
      <c r="B40" s="73">
        <v>442</v>
      </c>
      <c r="C40" s="73">
        <v>9</v>
      </c>
      <c r="D40" s="73">
        <v>809</v>
      </c>
      <c r="E40" s="73" t="s">
        <v>4</v>
      </c>
      <c r="F40" s="73" t="s">
        <v>6</v>
      </c>
      <c r="G40" s="73" t="s">
        <v>11</v>
      </c>
      <c r="H40" s="15">
        <v>2018</v>
      </c>
      <c r="J40" s="135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7"/>
    </row>
    <row r="41" spans="2:24" x14ac:dyDescent="0.3">
      <c r="B41" s="73">
        <v>414</v>
      </c>
      <c r="C41" s="73">
        <v>4</v>
      </c>
      <c r="D41" s="73">
        <v>864</v>
      </c>
      <c r="E41" s="73" t="s">
        <v>7</v>
      </c>
      <c r="F41" s="73" t="s">
        <v>6</v>
      </c>
      <c r="G41" s="73" t="s">
        <v>11</v>
      </c>
      <c r="H41" s="15">
        <v>2018</v>
      </c>
      <c r="J41" s="97"/>
      <c r="K41" s="97" t="s">
        <v>290</v>
      </c>
      <c r="L41" s="97" t="s">
        <v>291</v>
      </c>
      <c r="M41" s="97"/>
      <c r="N41" s="97"/>
      <c r="O41" s="97"/>
      <c r="P41" s="97"/>
      <c r="Q41" s="97"/>
      <c r="R41" s="97"/>
      <c r="S41" s="97"/>
      <c r="T41" s="97"/>
      <c r="U41" s="97"/>
      <c r="V41" s="97"/>
    </row>
    <row r="42" spans="2:24" x14ac:dyDescent="0.3">
      <c r="B42" s="73">
        <v>459</v>
      </c>
      <c r="C42" s="73">
        <v>11</v>
      </c>
      <c r="D42" s="73">
        <v>859</v>
      </c>
      <c r="E42" s="73" t="s">
        <v>4</v>
      </c>
      <c r="F42" s="73" t="s">
        <v>8</v>
      </c>
      <c r="G42" s="73" t="s">
        <v>11</v>
      </c>
      <c r="H42" s="15">
        <v>2018</v>
      </c>
      <c r="J42" s="155" t="s">
        <v>185</v>
      </c>
      <c r="K42" t="s">
        <v>87</v>
      </c>
      <c r="L42" t="s">
        <v>146</v>
      </c>
    </row>
    <row r="43" spans="2:24" x14ac:dyDescent="0.3">
      <c r="B43" s="73">
        <v>457</v>
      </c>
      <c r="C43" s="73">
        <v>2</v>
      </c>
      <c r="D43" s="73">
        <v>815</v>
      </c>
      <c r="E43" s="73" t="s">
        <v>4</v>
      </c>
      <c r="F43" s="73" t="s">
        <v>8</v>
      </c>
      <c r="G43" s="73" t="s">
        <v>11</v>
      </c>
      <c r="H43" s="15">
        <v>2018</v>
      </c>
      <c r="J43" s="156" t="s">
        <v>141</v>
      </c>
      <c r="K43" s="157">
        <v>10</v>
      </c>
      <c r="L43" s="159">
        <v>0.125</v>
      </c>
      <c r="W43" s="96"/>
      <c r="X43" s="96"/>
    </row>
    <row r="44" spans="2:24" x14ac:dyDescent="0.3">
      <c r="B44" s="73">
        <v>462</v>
      </c>
      <c r="C44" s="73">
        <v>6</v>
      </c>
      <c r="D44" s="73">
        <v>799</v>
      </c>
      <c r="E44" s="73" t="s">
        <v>4</v>
      </c>
      <c r="F44" s="73" t="s">
        <v>6</v>
      </c>
      <c r="G44" s="73" t="s">
        <v>11</v>
      </c>
      <c r="H44" s="15">
        <v>2018</v>
      </c>
      <c r="J44" s="156" t="s">
        <v>142</v>
      </c>
      <c r="K44" s="157">
        <v>23</v>
      </c>
      <c r="L44" s="159">
        <v>0.28749999999999998</v>
      </c>
      <c r="W44" s="96"/>
      <c r="X44" s="96"/>
    </row>
    <row r="45" spans="2:24" x14ac:dyDescent="0.3">
      <c r="B45" s="73">
        <v>570</v>
      </c>
      <c r="C45" s="73">
        <v>9</v>
      </c>
      <c r="D45" s="73">
        <v>844</v>
      </c>
      <c r="E45" s="73" t="s">
        <v>4</v>
      </c>
      <c r="F45" s="73" t="s">
        <v>8</v>
      </c>
      <c r="G45" s="73" t="s">
        <v>11</v>
      </c>
      <c r="H45" s="15">
        <v>2000</v>
      </c>
      <c r="J45" s="156" t="s">
        <v>143</v>
      </c>
      <c r="K45" s="157">
        <v>32</v>
      </c>
      <c r="L45" s="159">
        <v>0.4</v>
      </c>
      <c r="N45" s="138" t="s">
        <v>147</v>
      </c>
      <c r="O45" s="138"/>
      <c r="P45" s="138"/>
      <c r="Q45" s="138"/>
      <c r="R45" s="138"/>
      <c r="S45" s="138"/>
      <c r="T45" s="138"/>
      <c r="U45" s="138"/>
      <c r="V45" s="138"/>
    </row>
    <row r="46" spans="2:24" x14ac:dyDescent="0.3">
      <c r="B46" s="73">
        <v>439</v>
      </c>
      <c r="C46" s="73">
        <v>9</v>
      </c>
      <c r="D46" s="73">
        <v>832</v>
      </c>
      <c r="E46" s="73" t="s">
        <v>7</v>
      </c>
      <c r="F46" s="73" t="s">
        <v>5</v>
      </c>
      <c r="G46" s="73" t="s">
        <v>10</v>
      </c>
      <c r="H46" s="15">
        <v>2000</v>
      </c>
      <c r="J46" s="156" t="s">
        <v>144</v>
      </c>
      <c r="K46" s="157">
        <v>14</v>
      </c>
      <c r="L46" s="159">
        <v>0.17499999999999999</v>
      </c>
      <c r="N46" s="138"/>
      <c r="O46" s="138"/>
      <c r="P46" s="138"/>
      <c r="Q46" s="138"/>
      <c r="R46" s="138"/>
      <c r="S46" s="138"/>
      <c r="T46" s="138"/>
      <c r="U46" s="138"/>
      <c r="V46" s="138"/>
    </row>
    <row r="47" spans="2:24" x14ac:dyDescent="0.3">
      <c r="B47" s="73">
        <v>369</v>
      </c>
      <c r="C47" s="73">
        <v>5</v>
      </c>
      <c r="D47" s="73">
        <v>842</v>
      </c>
      <c r="E47" s="73" t="s">
        <v>7</v>
      </c>
      <c r="F47" s="73" t="s">
        <v>5</v>
      </c>
      <c r="G47" s="73" t="s">
        <v>10</v>
      </c>
      <c r="H47" s="15">
        <v>2000</v>
      </c>
      <c r="J47" s="156" t="s">
        <v>145</v>
      </c>
      <c r="K47" s="157">
        <v>1</v>
      </c>
      <c r="L47" s="159">
        <v>1.2500000000000001E-2</v>
      </c>
    </row>
    <row r="48" spans="2:24" x14ac:dyDescent="0.3">
      <c r="B48" s="73">
        <v>390</v>
      </c>
      <c r="C48" s="73">
        <v>2</v>
      </c>
      <c r="D48" s="73">
        <v>792</v>
      </c>
      <c r="E48" s="73" t="s">
        <v>4</v>
      </c>
      <c r="F48" s="73" t="s">
        <v>5</v>
      </c>
      <c r="G48" s="73" t="s">
        <v>10</v>
      </c>
      <c r="H48" s="15">
        <v>2000</v>
      </c>
      <c r="J48" s="156" t="s">
        <v>9</v>
      </c>
      <c r="K48" s="157">
        <v>80</v>
      </c>
      <c r="L48" s="159">
        <v>1</v>
      </c>
    </row>
    <row r="49" spans="2:14" x14ac:dyDescent="0.3">
      <c r="B49" s="73">
        <v>469</v>
      </c>
      <c r="C49" s="73">
        <v>9</v>
      </c>
      <c r="D49" s="73">
        <v>775</v>
      </c>
      <c r="E49" s="73" t="s">
        <v>7</v>
      </c>
      <c r="F49" s="73" t="s">
        <v>6</v>
      </c>
      <c r="G49" s="73" t="s">
        <v>10</v>
      </c>
      <c r="H49" s="15">
        <v>2000</v>
      </c>
      <c r="J49"/>
      <c r="K49"/>
      <c r="L49"/>
    </row>
    <row r="50" spans="2:14" x14ac:dyDescent="0.3">
      <c r="B50" s="73">
        <v>381</v>
      </c>
      <c r="C50" s="73">
        <v>9</v>
      </c>
      <c r="D50" s="73">
        <v>882</v>
      </c>
      <c r="E50" s="73" t="s">
        <v>4</v>
      </c>
      <c r="F50" s="73" t="s">
        <v>5</v>
      </c>
      <c r="G50" s="73" t="s">
        <v>10</v>
      </c>
      <c r="H50" s="15">
        <v>2000</v>
      </c>
      <c r="J50"/>
      <c r="K50"/>
      <c r="L50"/>
    </row>
    <row r="51" spans="2:14" x14ac:dyDescent="0.3">
      <c r="B51" s="73">
        <v>501</v>
      </c>
      <c r="C51" s="73">
        <v>7</v>
      </c>
      <c r="D51" s="73">
        <v>874</v>
      </c>
      <c r="E51" s="73" t="s">
        <v>4</v>
      </c>
      <c r="F51" s="73" t="s">
        <v>5</v>
      </c>
      <c r="G51" s="73" t="s">
        <v>10</v>
      </c>
      <c r="H51" s="15">
        <v>2000</v>
      </c>
      <c r="J51"/>
      <c r="K51"/>
      <c r="L51"/>
    </row>
    <row r="52" spans="2:14" x14ac:dyDescent="0.3">
      <c r="B52" s="73">
        <v>432</v>
      </c>
      <c r="C52" s="73">
        <v>6</v>
      </c>
      <c r="D52" s="73">
        <v>837</v>
      </c>
      <c r="E52" s="73" t="s">
        <v>7</v>
      </c>
      <c r="F52" s="73" t="s">
        <v>6</v>
      </c>
      <c r="G52" s="73" t="s">
        <v>10</v>
      </c>
      <c r="H52" s="15">
        <v>2000</v>
      </c>
      <c r="J52"/>
      <c r="K52"/>
      <c r="L52"/>
    </row>
    <row r="53" spans="2:14" x14ac:dyDescent="0.3">
      <c r="B53" s="73">
        <v>392</v>
      </c>
      <c r="C53" s="73">
        <v>5</v>
      </c>
      <c r="D53" s="73">
        <v>774</v>
      </c>
      <c r="E53" s="73" t="s">
        <v>4</v>
      </c>
      <c r="F53" s="73" t="s">
        <v>5</v>
      </c>
      <c r="G53" s="73" t="s">
        <v>10</v>
      </c>
      <c r="H53" s="15">
        <v>2000</v>
      </c>
      <c r="J53"/>
      <c r="K53"/>
      <c r="L53"/>
    </row>
    <row r="54" spans="2:14" x14ac:dyDescent="0.3">
      <c r="B54" s="73">
        <v>441</v>
      </c>
      <c r="C54" s="73">
        <v>1</v>
      </c>
      <c r="D54" s="73">
        <v>823</v>
      </c>
      <c r="E54" s="73" t="s">
        <v>4</v>
      </c>
      <c r="F54" s="73" t="s">
        <v>5</v>
      </c>
      <c r="G54" s="73" t="s">
        <v>10</v>
      </c>
      <c r="H54" s="15">
        <v>2000</v>
      </c>
      <c r="J54"/>
      <c r="K54"/>
      <c r="L54"/>
    </row>
    <row r="55" spans="2:14" x14ac:dyDescent="0.3">
      <c r="B55" s="73">
        <v>448</v>
      </c>
      <c r="C55" s="73">
        <v>8</v>
      </c>
      <c r="D55" s="73">
        <v>790</v>
      </c>
      <c r="E55" s="73" t="s">
        <v>4</v>
      </c>
      <c r="F55" s="73" t="s">
        <v>6</v>
      </c>
      <c r="G55" s="73" t="s">
        <v>10</v>
      </c>
      <c r="H55" s="15">
        <v>2018</v>
      </c>
      <c r="J55"/>
      <c r="K55"/>
      <c r="L55"/>
    </row>
    <row r="56" spans="2:14" x14ac:dyDescent="0.3">
      <c r="B56" s="73">
        <v>468</v>
      </c>
      <c r="C56" s="73">
        <v>4</v>
      </c>
      <c r="D56" s="73">
        <v>800</v>
      </c>
      <c r="E56" s="73" t="s">
        <v>4</v>
      </c>
      <c r="F56" s="73" t="s">
        <v>6</v>
      </c>
      <c r="G56" s="73" t="s">
        <v>12</v>
      </c>
      <c r="H56" s="15">
        <v>2018</v>
      </c>
      <c r="J56"/>
      <c r="K56"/>
      <c r="L56"/>
    </row>
    <row r="57" spans="2:14" x14ac:dyDescent="0.3">
      <c r="B57" s="73">
        <v>467</v>
      </c>
      <c r="C57" s="73">
        <v>7</v>
      </c>
      <c r="D57" s="73">
        <v>827</v>
      </c>
      <c r="E57" s="73" t="s">
        <v>7</v>
      </c>
      <c r="F57" s="73" t="s">
        <v>8</v>
      </c>
      <c r="G57" s="73" t="s">
        <v>12</v>
      </c>
      <c r="H57" s="15">
        <v>2018</v>
      </c>
      <c r="J57"/>
      <c r="K57"/>
      <c r="L57"/>
    </row>
    <row r="58" spans="2:14" x14ac:dyDescent="0.3">
      <c r="B58" s="73">
        <v>478</v>
      </c>
      <c r="C58" s="73">
        <v>6</v>
      </c>
      <c r="D58" s="73">
        <v>830</v>
      </c>
      <c r="E58" s="73" t="s">
        <v>4</v>
      </c>
      <c r="F58" s="73" t="s">
        <v>6</v>
      </c>
      <c r="G58" s="73" t="s">
        <v>12</v>
      </c>
      <c r="H58" s="15">
        <v>2018</v>
      </c>
      <c r="J58"/>
      <c r="K58"/>
      <c r="L58"/>
    </row>
    <row r="59" spans="2:14" x14ac:dyDescent="0.3">
      <c r="B59" s="73">
        <v>515</v>
      </c>
      <c r="C59" s="73">
        <v>14</v>
      </c>
      <c r="D59" s="73">
        <v>895</v>
      </c>
      <c r="E59" s="73" t="s">
        <v>4</v>
      </c>
      <c r="F59" s="73" t="s">
        <v>6</v>
      </c>
      <c r="G59" s="73" t="s">
        <v>12</v>
      </c>
      <c r="H59" s="15">
        <v>2018</v>
      </c>
      <c r="J59"/>
      <c r="K59"/>
      <c r="L59"/>
    </row>
    <row r="60" spans="2:14" x14ac:dyDescent="0.3">
      <c r="B60" s="73">
        <v>411</v>
      </c>
      <c r="C60" s="73">
        <v>6</v>
      </c>
      <c r="D60" s="73">
        <v>804</v>
      </c>
      <c r="E60" s="73" t="s">
        <v>7</v>
      </c>
      <c r="F60" s="73" t="s">
        <v>5</v>
      </c>
      <c r="G60" s="73" t="s">
        <v>12</v>
      </c>
      <c r="H60" s="15">
        <v>2018</v>
      </c>
    </row>
    <row r="61" spans="2:14" x14ac:dyDescent="0.3">
      <c r="B61" s="73">
        <v>504</v>
      </c>
      <c r="C61" s="73">
        <v>8</v>
      </c>
      <c r="D61" s="73">
        <v>866</v>
      </c>
      <c r="E61" s="73" t="s">
        <v>7</v>
      </c>
      <c r="F61" s="73" t="s">
        <v>8</v>
      </c>
      <c r="G61" s="73" t="s">
        <v>12</v>
      </c>
      <c r="H61" s="15">
        <v>2018</v>
      </c>
      <c r="J61" s="18" t="s">
        <v>185</v>
      </c>
      <c r="K61" s="68" t="s">
        <v>87</v>
      </c>
      <c r="L61" s="68" t="s">
        <v>146</v>
      </c>
    </row>
    <row r="62" spans="2:14" x14ac:dyDescent="0.3">
      <c r="B62" s="73">
        <v>504</v>
      </c>
      <c r="C62" s="73">
        <v>9</v>
      </c>
      <c r="D62" s="73">
        <v>842</v>
      </c>
      <c r="E62" s="73" t="s">
        <v>4</v>
      </c>
      <c r="F62" s="73" t="s">
        <v>5</v>
      </c>
      <c r="G62" s="73" t="s">
        <v>12</v>
      </c>
      <c r="H62" s="15">
        <v>2018</v>
      </c>
      <c r="J62" s="68" t="s">
        <v>141</v>
      </c>
      <c r="K62" s="68">
        <v>10</v>
      </c>
      <c r="L62" s="91">
        <v>0.125</v>
      </c>
    </row>
    <row r="63" spans="2:14" x14ac:dyDescent="0.3">
      <c r="B63" s="73">
        <v>392</v>
      </c>
      <c r="C63" s="73">
        <v>8</v>
      </c>
      <c r="D63" s="73">
        <v>851</v>
      </c>
      <c r="E63" s="73" t="s">
        <v>4</v>
      </c>
      <c r="F63" s="73" t="s">
        <v>5</v>
      </c>
      <c r="G63" s="73" t="s">
        <v>12</v>
      </c>
      <c r="H63" s="15">
        <v>2018</v>
      </c>
      <c r="J63" s="68" t="s">
        <v>142</v>
      </c>
      <c r="K63" s="68">
        <v>23</v>
      </c>
      <c r="L63" s="91">
        <v>0.28749999999999998</v>
      </c>
      <c r="N63" s="76" t="s">
        <v>170</v>
      </c>
    </row>
    <row r="64" spans="2:14" x14ac:dyDescent="0.3">
      <c r="B64" s="73">
        <v>423</v>
      </c>
      <c r="C64" s="73">
        <v>10</v>
      </c>
      <c r="D64" s="73">
        <v>835</v>
      </c>
      <c r="E64" s="73" t="s">
        <v>4</v>
      </c>
      <c r="F64" s="73" t="s">
        <v>5</v>
      </c>
      <c r="G64" s="73" t="s">
        <v>12</v>
      </c>
      <c r="H64" s="15">
        <v>2018</v>
      </c>
      <c r="J64" s="68" t="s">
        <v>143</v>
      </c>
      <c r="K64" s="68">
        <v>32</v>
      </c>
      <c r="L64" s="91">
        <v>0.4</v>
      </c>
      <c r="N64" s="76" t="s">
        <v>190</v>
      </c>
    </row>
    <row r="65" spans="2:21" x14ac:dyDescent="0.3">
      <c r="B65" s="73">
        <v>410</v>
      </c>
      <c r="C65" s="73">
        <v>7</v>
      </c>
      <c r="D65" s="73">
        <v>866</v>
      </c>
      <c r="E65" s="73" t="s">
        <v>4</v>
      </c>
      <c r="F65" s="73" t="s">
        <v>5</v>
      </c>
      <c r="G65" s="73" t="s">
        <v>12</v>
      </c>
      <c r="H65" s="15">
        <v>2000</v>
      </c>
      <c r="J65" s="18" t="s">
        <v>144</v>
      </c>
      <c r="K65" s="18">
        <v>14</v>
      </c>
      <c r="L65" s="166">
        <v>0.17499999999999999</v>
      </c>
    </row>
    <row r="66" spans="2:21" x14ac:dyDescent="0.3">
      <c r="B66" s="73">
        <v>529</v>
      </c>
      <c r="C66" s="73">
        <v>4</v>
      </c>
      <c r="D66" s="73">
        <v>846</v>
      </c>
      <c r="E66" s="73" t="s">
        <v>7</v>
      </c>
      <c r="F66" s="73" t="s">
        <v>5</v>
      </c>
      <c r="G66" s="73" t="s">
        <v>12</v>
      </c>
      <c r="H66" s="15">
        <v>2000</v>
      </c>
      <c r="J66" s="68" t="s">
        <v>145</v>
      </c>
      <c r="K66" s="68">
        <v>1</v>
      </c>
      <c r="L66" s="91">
        <v>1.2500000000000001E-2</v>
      </c>
      <c r="N66" s="18" t="s">
        <v>292</v>
      </c>
      <c r="O66" s="18"/>
      <c r="P66" s="18"/>
      <c r="Q66" s="18"/>
      <c r="R66" s="18"/>
      <c r="S66" s="18"/>
      <c r="T66" s="18"/>
      <c r="U66" s="18"/>
    </row>
    <row r="67" spans="2:21" x14ac:dyDescent="0.3">
      <c r="B67" s="73">
        <v>477</v>
      </c>
      <c r="C67" s="73">
        <v>2</v>
      </c>
      <c r="D67" s="73">
        <v>802</v>
      </c>
      <c r="E67" s="73" t="s">
        <v>4</v>
      </c>
      <c r="F67" s="73" t="s">
        <v>5</v>
      </c>
      <c r="G67" s="73" t="s">
        <v>12</v>
      </c>
      <c r="H67" s="15">
        <v>2000</v>
      </c>
      <c r="J67" s="68" t="s">
        <v>9</v>
      </c>
      <c r="K67" s="68">
        <v>80</v>
      </c>
      <c r="L67" s="91">
        <v>1</v>
      </c>
    </row>
    <row r="68" spans="2:21" x14ac:dyDescent="0.3">
      <c r="B68" s="73">
        <v>540</v>
      </c>
      <c r="C68" s="73">
        <v>11</v>
      </c>
      <c r="D68" s="73">
        <v>847</v>
      </c>
      <c r="E68" s="73" t="s">
        <v>4</v>
      </c>
      <c r="F68" s="73" t="s">
        <v>8</v>
      </c>
      <c r="G68" s="73" t="s">
        <v>12</v>
      </c>
      <c r="H68" s="15">
        <v>2000</v>
      </c>
    </row>
    <row r="69" spans="2:21" x14ac:dyDescent="0.3">
      <c r="B69" s="73">
        <v>450</v>
      </c>
      <c r="C69" s="73">
        <v>6</v>
      </c>
      <c r="D69" s="73">
        <v>856</v>
      </c>
      <c r="E69" s="73" t="s">
        <v>4</v>
      </c>
      <c r="F69" s="73" t="s">
        <v>5</v>
      </c>
      <c r="G69" s="73" t="s">
        <v>12</v>
      </c>
      <c r="H69" s="15">
        <v>2000</v>
      </c>
    </row>
    <row r="70" spans="2:21" x14ac:dyDescent="0.3">
      <c r="B70" s="73">
        <v>390</v>
      </c>
      <c r="C70" s="73">
        <v>5</v>
      </c>
      <c r="D70" s="73">
        <v>799</v>
      </c>
      <c r="E70" s="73" t="s">
        <v>4</v>
      </c>
      <c r="F70" s="73" t="s">
        <v>5</v>
      </c>
      <c r="G70" s="73" t="s">
        <v>12</v>
      </c>
      <c r="H70" s="15">
        <v>2000</v>
      </c>
    </row>
    <row r="71" spans="2:21" x14ac:dyDescent="0.3">
      <c r="B71" s="73">
        <v>424</v>
      </c>
      <c r="C71" s="73">
        <v>4</v>
      </c>
      <c r="D71" s="73">
        <v>827</v>
      </c>
      <c r="E71" s="73" t="s">
        <v>4</v>
      </c>
      <c r="F71" s="73" t="s">
        <v>5</v>
      </c>
      <c r="G71" s="73" t="s">
        <v>12</v>
      </c>
      <c r="H71" s="15">
        <v>2000</v>
      </c>
    </row>
    <row r="72" spans="2:21" x14ac:dyDescent="0.3">
      <c r="B72" s="73">
        <v>433</v>
      </c>
      <c r="C72" s="73">
        <v>7</v>
      </c>
      <c r="D72" s="73">
        <v>817</v>
      </c>
      <c r="E72" s="73" t="s">
        <v>4</v>
      </c>
      <c r="F72" s="73" t="s">
        <v>5</v>
      </c>
      <c r="G72" s="73" t="s">
        <v>12</v>
      </c>
      <c r="H72" s="15">
        <v>2000</v>
      </c>
    </row>
    <row r="73" spans="2:21" x14ac:dyDescent="0.3">
      <c r="B73" s="73">
        <v>428</v>
      </c>
      <c r="C73" s="73">
        <v>7</v>
      </c>
      <c r="D73" s="73">
        <v>842</v>
      </c>
      <c r="E73" s="73" t="s">
        <v>4</v>
      </c>
      <c r="F73" s="73" t="s">
        <v>6</v>
      </c>
      <c r="G73" s="73" t="s">
        <v>12</v>
      </c>
      <c r="H73" s="15">
        <v>2000</v>
      </c>
    </row>
    <row r="74" spans="2:21" x14ac:dyDescent="0.3">
      <c r="B74" s="73">
        <v>494</v>
      </c>
      <c r="C74" s="73">
        <v>7</v>
      </c>
      <c r="D74" s="73">
        <v>815</v>
      </c>
      <c r="E74" s="73" t="s">
        <v>4</v>
      </c>
      <c r="F74" s="73" t="s">
        <v>5</v>
      </c>
      <c r="G74" s="73" t="s">
        <v>12</v>
      </c>
      <c r="H74" s="15">
        <v>2000</v>
      </c>
    </row>
    <row r="75" spans="2:21" x14ac:dyDescent="0.3">
      <c r="B75" s="73">
        <v>396</v>
      </c>
      <c r="C75" s="73">
        <v>6</v>
      </c>
      <c r="D75" s="73">
        <v>784</v>
      </c>
      <c r="E75" s="73" t="s">
        <v>7</v>
      </c>
      <c r="F75" s="73" t="s">
        <v>5</v>
      </c>
      <c r="G75" s="73" t="s">
        <v>12</v>
      </c>
      <c r="H75" s="15">
        <v>2018</v>
      </c>
    </row>
    <row r="76" spans="2:21" x14ac:dyDescent="0.3">
      <c r="B76" s="73">
        <v>458</v>
      </c>
      <c r="C76" s="73">
        <v>4</v>
      </c>
      <c r="D76" s="73">
        <v>817</v>
      </c>
      <c r="E76" s="73" t="s">
        <v>4</v>
      </c>
      <c r="F76" s="73" t="s">
        <v>5</v>
      </c>
      <c r="G76" s="73" t="s">
        <v>12</v>
      </c>
      <c r="H76" s="15">
        <v>2018</v>
      </c>
    </row>
    <row r="77" spans="2:21" x14ac:dyDescent="0.3">
      <c r="B77" s="73">
        <v>493</v>
      </c>
      <c r="C77" s="73">
        <v>6</v>
      </c>
      <c r="D77" s="73">
        <v>816</v>
      </c>
      <c r="E77" s="73" t="s">
        <v>4</v>
      </c>
      <c r="F77" s="73" t="s">
        <v>6</v>
      </c>
      <c r="G77" s="73" t="s">
        <v>12</v>
      </c>
      <c r="H77" s="15">
        <v>2018</v>
      </c>
    </row>
    <row r="78" spans="2:21" x14ac:dyDescent="0.3">
      <c r="B78" s="73">
        <v>475</v>
      </c>
      <c r="C78" s="73">
        <v>9</v>
      </c>
      <c r="D78" s="73">
        <v>816</v>
      </c>
      <c r="E78" s="73" t="s">
        <v>7</v>
      </c>
      <c r="F78" s="73" t="s">
        <v>5</v>
      </c>
      <c r="G78" s="73" t="s">
        <v>12</v>
      </c>
      <c r="H78" s="15">
        <v>2018</v>
      </c>
    </row>
    <row r="79" spans="2:21" x14ac:dyDescent="0.3">
      <c r="B79" s="73">
        <v>476</v>
      </c>
      <c r="C79" s="73">
        <v>10</v>
      </c>
      <c r="D79" s="73">
        <v>827</v>
      </c>
      <c r="E79" s="73" t="s">
        <v>4</v>
      </c>
      <c r="F79" s="73" t="s">
        <v>5</v>
      </c>
      <c r="G79" s="73" t="s">
        <v>12</v>
      </c>
      <c r="H79" s="15">
        <v>2018</v>
      </c>
    </row>
    <row r="80" spans="2:21" x14ac:dyDescent="0.3">
      <c r="B80" s="73">
        <v>403</v>
      </c>
      <c r="C80" s="73">
        <v>4</v>
      </c>
      <c r="D80" s="73">
        <v>806</v>
      </c>
      <c r="E80" s="73" t="s">
        <v>4</v>
      </c>
      <c r="F80" s="73" t="s">
        <v>6</v>
      </c>
      <c r="G80" s="73" t="s">
        <v>10</v>
      </c>
      <c r="H80" s="15">
        <v>2018</v>
      </c>
    </row>
    <row r="81" spans="2:22" x14ac:dyDescent="0.3">
      <c r="B81" s="73">
        <v>337</v>
      </c>
      <c r="C81" s="73">
        <v>6</v>
      </c>
      <c r="D81" s="73">
        <v>819</v>
      </c>
      <c r="E81" s="73" t="s">
        <v>7</v>
      </c>
      <c r="F81" s="73" t="s">
        <v>5</v>
      </c>
      <c r="G81" s="73" t="s">
        <v>11</v>
      </c>
      <c r="H81" s="15">
        <v>2018</v>
      </c>
    </row>
    <row r="82" spans="2:22" x14ac:dyDescent="0.3">
      <c r="B82" s="73">
        <v>492</v>
      </c>
      <c r="C82" s="73">
        <v>10</v>
      </c>
      <c r="D82" s="73">
        <v>836</v>
      </c>
      <c r="E82" s="73" t="s">
        <v>4</v>
      </c>
      <c r="F82" s="73" t="s">
        <v>5</v>
      </c>
      <c r="G82" s="73" t="s">
        <v>11</v>
      </c>
      <c r="H82" s="15">
        <v>2018</v>
      </c>
    </row>
    <row r="83" spans="2:22" ht="15.6" customHeight="1" x14ac:dyDescent="0.3">
      <c r="B83" s="73">
        <v>426</v>
      </c>
      <c r="C83" s="73">
        <v>4</v>
      </c>
      <c r="D83" s="73">
        <v>757</v>
      </c>
      <c r="E83" s="73" t="s">
        <v>4</v>
      </c>
      <c r="F83" s="73" t="s">
        <v>5</v>
      </c>
      <c r="G83" s="73" t="s">
        <v>10</v>
      </c>
      <c r="H83" s="15">
        <v>2018</v>
      </c>
    </row>
    <row r="84" spans="2:22" x14ac:dyDescent="0.3">
      <c r="B84" s="73">
        <v>449</v>
      </c>
      <c r="C84" s="73">
        <v>4</v>
      </c>
      <c r="D84" s="73">
        <v>817</v>
      </c>
      <c r="E84" s="73" t="s">
        <v>7</v>
      </c>
      <c r="F84" s="73" t="s">
        <v>6</v>
      </c>
      <c r="G84" s="73" t="s">
        <v>10</v>
      </c>
      <c r="H84" s="15">
        <v>2018</v>
      </c>
    </row>
    <row r="85" spans="2:22" x14ac:dyDescent="0.3">
      <c r="J85" s="127" t="s">
        <v>150</v>
      </c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</row>
    <row r="87" spans="2:22" x14ac:dyDescent="0.3">
      <c r="J87" s="33" t="s">
        <v>404</v>
      </c>
    </row>
    <row r="89" spans="2:22" x14ac:dyDescent="0.3">
      <c r="K89" s="95" t="s">
        <v>148</v>
      </c>
      <c r="L89" s="95" t="s">
        <v>149</v>
      </c>
    </row>
    <row r="90" spans="2:22" x14ac:dyDescent="0.3">
      <c r="J90" s="69"/>
      <c r="K90" s="69" t="s">
        <v>87</v>
      </c>
      <c r="L90" s="69" t="s">
        <v>146</v>
      </c>
      <c r="M90" s="130" t="s">
        <v>293</v>
      </c>
      <c r="N90" s="130"/>
      <c r="O90" s="130"/>
      <c r="P90" s="130" t="s">
        <v>294</v>
      </c>
      <c r="Q90" s="130"/>
      <c r="R90" s="130"/>
    </row>
    <row r="91" spans="2:22" x14ac:dyDescent="0.3">
      <c r="J91" s="68" t="s">
        <v>141</v>
      </c>
      <c r="K91" s="68">
        <v>10</v>
      </c>
      <c r="L91" s="91">
        <v>0.125</v>
      </c>
      <c r="M91" s="128">
        <f>K91</f>
        <v>10</v>
      </c>
      <c r="N91" s="128"/>
      <c r="O91" s="128"/>
      <c r="P91" s="129">
        <f>L91</f>
        <v>0.125</v>
      </c>
      <c r="Q91" s="128"/>
      <c r="R91" s="128"/>
    </row>
    <row r="92" spans="2:22" x14ac:dyDescent="0.3">
      <c r="J92" s="68" t="s">
        <v>142</v>
      </c>
      <c r="K92" s="68">
        <v>23</v>
      </c>
      <c r="L92" s="91">
        <v>0.28749999999999998</v>
      </c>
      <c r="M92" s="128">
        <f>M91+K92</f>
        <v>33</v>
      </c>
      <c r="N92" s="128"/>
      <c r="O92" s="128"/>
      <c r="P92" s="129">
        <f>P91+L92</f>
        <v>0.41249999999999998</v>
      </c>
      <c r="Q92" s="128"/>
      <c r="R92" s="128"/>
    </row>
    <row r="93" spans="2:22" x14ac:dyDescent="0.3">
      <c r="J93" s="68" t="s">
        <v>143</v>
      </c>
      <c r="K93" s="68">
        <v>32</v>
      </c>
      <c r="L93" s="91">
        <v>0.4</v>
      </c>
      <c r="M93" s="167">
        <f>M92+K93</f>
        <v>65</v>
      </c>
      <c r="N93" s="167"/>
      <c r="O93" s="167"/>
      <c r="P93" s="168">
        <f t="shared" ref="P93:P95" si="0">P92+L93</f>
        <v>0.8125</v>
      </c>
      <c r="Q93" s="167"/>
      <c r="R93" s="167"/>
    </row>
    <row r="94" spans="2:22" x14ac:dyDescent="0.3">
      <c r="J94" s="68" t="s">
        <v>144</v>
      </c>
      <c r="K94" s="68">
        <v>14</v>
      </c>
      <c r="L94" s="91">
        <v>0.17499999999999999</v>
      </c>
      <c r="M94" s="128">
        <f>M93+K94</f>
        <v>79</v>
      </c>
      <c r="N94" s="128"/>
      <c r="O94" s="128"/>
      <c r="P94" s="129">
        <f t="shared" si="0"/>
        <v>0.98750000000000004</v>
      </c>
      <c r="Q94" s="128"/>
      <c r="R94" s="128"/>
    </row>
    <row r="95" spans="2:22" x14ac:dyDescent="0.3">
      <c r="J95" s="68" t="s">
        <v>145</v>
      </c>
      <c r="K95" s="68">
        <v>1</v>
      </c>
      <c r="L95" s="91">
        <v>1.2500000000000001E-2</v>
      </c>
      <c r="M95" s="128">
        <f>M94+K95</f>
        <v>80</v>
      </c>
      <c r="N95" s="128"/>
      <c r="O95" s="128"/>
      <c r="P95" s="129">
        <f t="shared" si="0"/>
        <v>1</v>
      </c>
      <c r="Q95" s="128"/>
      <c r="R95" s="128"/>
    </row>
    <row r="96" spans="2:22" x14ac:dyDescent="0.3">
      <c r="J96" s="69" t="s">
        <v>9</v>
      </c>
      <c r="K96" s="69">
        <v>80</v>
      </c>
      <c r="L96" s="69">
        <v>1</v>
      </c>
    </row>
    <row r="98" spans="10:13" x14ac:dyDescent="0.3">
      <c r="J98" s="18" t="s">
        <v>295</v>
      </c>
      <c r="K98" s="18"/>
      <c r="L98" s="18"/>
      <c r="M98" s="18"/>
    </row>
  </sheetData>
  <mergeCells count="18">
    <mergeCell ref="J4:V5"/>
    <mergeCell ref="J39:V40"/>
    <mergeCell ref="N45:V46"/>
    <mergeCell ref="J85:V85"/>
    <mergeCell ref="B2:H2"/>
    <mergeCell ref="M90:O90"/>
    <mergeCell ref="P90:R90"/>
    <mergeCell ref="M91:O91"/>
    <mergeCell ref="M92:O92"/>
    <mergeCell ref="J33:L34"/>
    <mergeCell ref="M93:O93"/>
    <mergeCell ref="M94:O94"/>
    <mergeCell ref="M95:O95"/>
    <mergeCell ref="P91:R91"/>
    <mergeCell ref="P92:R92"/>
    <mergeCell ref="P93:R93"/>
    <mergeCell ref="P94:R94"/>
    <mergeCell ref="P95:R95"/>
  </mergeCell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B1:Z142"/>
  <sheetViews>
    <sheetView topLeftCell="F124" zoomScaleNormal="100" workbookViewId="0">
      <selection activeCell="N150" sqref="N150"/>
    </sheetView>
  </sheetViews>
  <sheetFormatPr defaultColWidth="8.77734375" defaultRowHeight="15.6" x14ac:dyDescent="0.3"/>
  <cols>
    <col min="1" max="1" width="2.5546875" style="1" customWidth="1"/>
    <col min="2" max="2" width="22.5546875" style="1" customWidth="1"/>
    <col min="3" max="3" width="11.21875" style="1" bestFit="1" customWidth="1"/>
    <col min="4" max="4" width="16.21875" style="1" bestFit="1" customWidth="1"/>
    <col min="5" max="5" width="11.21875" style="1" customWidth="1"/>
    <col min="6" max="6" width="13.44140625" style="1" customWidth="1"/>
    <col min="7" max="8" width="8.77734375" style="1"/>
    <col min="9" max="9" width="24.21875" style="1" customWidth="1"/>
    <col min="10" max="10" width="14.77734375" style="1" bestFit="1" customWidth="1"/>
    <col min="11" max="11" width="8" style="1" customWidth="1"/>
    <col min="12" max="12" width="11.6640625" style="1" customWidth="1"/>
    <col min="13" max="13" width="9.44140625" style="1" bestFit="1" customWidth="1"/>
    <col min="14" max="16384" width="8.77734375" style="1"/>
  </cols>
  <sheetData>
    <row r="1" spans="2:13" ht="9.6" customHeight="1" x14ac:dyDescent="0.3"/>
    <row r="2" spans="2:13" x14ac:dyDescent="0.3">
      <c r="B2" s="113" t="s">
        <v>44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</row>
    <row r="4" spans="2:13" x14ac:dyDescent="0.3">
      <c r="B4" s="104" t="s">
        <v>94</v>
      </c>
      <c r="C4" s="1" t="s">
        <v>296</v>
      </c>
    </row>
    <row r="5" spans="2:13" x14ac:dyDescent="0.3">
      <c r="B5" s="2"/>
      <c r="K5" s="3"/>
      <c r="L5" s="3"/>
      <c r="M5" s="3"/>
    </row>
    <row r="6" spans="2:13" x14ac:dyDescent="0.3">
      <c r="B6" s="118" t="s">
        <v>297</v>
      </c>
      <c r="C6" s="118"/>
      <c r="J6" s="118" t="s">
        <v>304</v>
      </c>
      <c r="K6" s="118"/>
      <c r="M6" s="3"/>
    </row>
    <row r="7" spans="2:13" x14ac:dyDescent="0.3">
      <c r="L7" s="139"/>
      <c r="M7" s="139"/>
    </row>
    <row r="8" spans="2:13" x14ac:dyDescent="0.3">
      <c r="B8" s="169" t="s">
        <v>302</v>
      </c>
      <c r="C8" s="36" t="s">
        <v>303</v>
      </c>
      <c r="D8" s="36"/>
      <c r="E8" s="36"/>
      <c r="F8" s="36"/>
      <c r="G8" s="68"/>
      <c r="H8" s="68"/>
      <c r="I8" s="68"/>
      <c r="J8" s="139" t="s">
        <v>306</v>
      </c>
      <c r="K8" s="139"/>
      <c r="L8" s="139"/>
      <c r="M8" s="139"/>
    </row>
    <row r="10" spans="2:13" x14ac:dyDescent="0.3">
      <c r="B10" s="33" t="s">
        <v>300</v>
      </c>
      <c r="C10" s="1" t="s">
        <v>301</v>
      </c>
      <c r="J10" s="45" t="s">
        <v>108</v>
      </c>
      <c r="K10" s="46" t="s">
        <v>109</v>
      </c>
      <c r="L10" s="46" t="s">
        <v>107</v>
      </c>
      <c r="M10" s="34"/>
    </row>
    <row r="11" spans="2:13" x14ac:dyDescent="0.3">
      <c r="J11" s="33"/>
      <c r="K11" s="38"/>
      <c r="L11" s="38"/>
      <c r="M11" s="35"/>
    </row>
    <row r="12" spans="2:13" x14ac:dyDescent="0.3">
      <c r="B12" s="33" t="s">
        <v>298</v>
      </c>
      <c r="C12" s="1" t="s">
        <v>299</v>
      </c>
      <c r="J12" s="1" t="s">
        <v>101</v>
      </c>
      <c r="L12" s="35" t="s">
        <v>305</v>
      </c>
    </row>
    <row r="14" spans="2:13" x14ac:dyDescent="0.3">
      <c r="B14" s="113" t="s">
        <v>43</v>
      </c>
      <c r="C14" s="113"/>
      <c r="D14" s="113"/>
      <c r="E14" s="113"/>
      <c r="F14" s="113"/>
      <c r="G14" s="113"/>
      <c r="H14" s="113"/>
      <c r="I14" s="113"/>
      <c r="J14" s="113"/>
      <c r="K14" s="113"/>
      <c r="L14" s="113"/>
    </row>
    <row r="16" spans="2:13" x14ac:dyDescent="0.3">
      <c r="B16" s="119" t="s">
        <v>113</v>
      </c>
      <c r="C16" s="120"/>
      <c r="D16" s="120"/>
      <c r="E16" s="120"/>
      <c r="F16" s="120"/>
      <c r="G16" s="121"/>
    </row>
    <row r="18" spans="2:22" ht="15.6" customHeight="1" x14ac:dyDescent="0.3">
      <c r="B18" s="7" t="s">
        <v>0</v>
      </c>
      <c r="C18" s="94" t="s">
        <v>86</v>
      </c>
      <c r="D18" s="94" t="s">
        <v>85</v>
      </c>
      <c r="E18" s="7" t="s">
        <v>1</v>
      </c>
      <c r="F18" s="7" t="s">
        <v>2</v>
      </c>
      <c r="G18" s="7" t="s">
        <v>3</v>
      </c>
      <c r="I18" s="127" t="s">
        <v>110</v>
      </c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2:22" x14ac:dyDescent="0.3">
      <c r="B19" s="14">
        <v>329</v>
      </c>
      <c r="C19" s="14">
        <v>7</v>
      </c>
      <c r="D19" s="14">
        <v>853</v>
      </c>
      <c r="E19" s="14" t="s">
        <v>4</v>
      </c>
      <c r="F19" s="14" t="s">
        <v>5</v>
      </c>
      <c r="G19" s="15">
        <v>2000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</row>
    <row r="20" spans="2:22" x14ac:dyDescent="0.3">
      <c r="B20" s="14">
        <v>503</v>
      </c>
      <c r="C20" s="14">
        <v>10</v>
      </c>
      <c r="D20" s="14">
        <v>883</v>
      </c>
      <c r="E20" s="14" t="s">
        <v>4</v>
      </c>
      <c r="F20" s="14" t="s">
        <v>6</v>
      </c>
      <c r="G20" s="15">
        <v>2000</v>
      </c>
      <c r="I20" s="155" t="s">
        <v>307</v>
      </c>
      <c r="J20" s="155" t="s">
        <v>188</v>
      </c>
      <c r="K20"/>
      <c r="L20"/>
      <c r="N20" s="76" t="s">
        <v>176</v>
      </c>
    </row>
    <row r="21" spans="2:22" x14ac:dyDescent="0.3">
      <c r="B21" s="14">
        <v>505</v>
      </c>
      <c r="C21" s="14">
        <v>10</v>
      </c>
      <c r="D21" s="14">
        <v>822</v>
      </c>
      <c r="E21" s="14" t="s">
        <v>4</v>
      </c>
      <c r="F21" s="14" t="s">
        <v>5</v>
      </c>
      <c r="G21" s="15">
        <v>2000</v>
      </c>
      <c r="I21" s="155" t="s">
        <v>185</v>
      </c>
      <c r="J21" t="s">
        <v>4</v>
      </c>
      <c r="K21" t="s">
        <v>7</v>
      </c>
      <c r="L21" t="s">
        <v>9</v>
      </c>
      <c r="N21" s="76" t="s">
        <v>119</v>
      </c>
    </row>
    <row r="22" spans="2:22" x14ac:dyDescent="0.3">
      <c r="B22" s="14">
        <v>466</v>
      </c>
      <c r="C22" s="14">
        <v>10</v>
      </c>
      <c r="D22" s="14">
        <v>865</v>
      </c>
      <c r="E22" s="14" t="s">
        <v>7</v>
      </c>
      <c r="F22" s="14" t="s">
        <v>5</v>
      </c>
      <c r="G22" s="15">
        <v>2000</v>
      </c>
      <c r="I22" s="156" t="s">
        <v>5</v>
      </c>
      <c r="J22" s="157">
        <v>32</v>
      </c>
      <c r="K22" s="157">
        <v>15</v>
      </c>
      <c r="L22" s="157">
        <v>47</v>
      </c>
      <c r="N22" s="76" t="s">
        <v>120</v>
      </c>
    </row>
    <row r="23" spans="2:22" x14ac:dyDescent="0.3">
      <c r="B23" s="14">
        <v>359</v>
      </c>
      <c r="C23" s="14">
        <v>7</v>
      </c>
      <c r="D23" s="14">
        <v>751</v>
      </c>
      <c r="E23" s="14" t="s">
        <v>7</v>
      </c>
      <c r="F23" s="14" t="s">
        <v>6</v>
      </c>
      <c r="G23" s="15">
        <v>2000</v>
      </c>
      <c r="I23" s="156" t="s">
        <v>8</v>
      </c>
      <c r="J23" s="157">
        <v>6</v>
      </c>
      <c r="K23" s="157">
        <v>2</v>
      </c>
      <c r="L23" s="157">
        <v>8</v>
      </c>
      <c r="N23" s="76" t="s">
        <v>177</v>
      </c>
    </row>
    <row r="24" spans="2:22" x14ac:dyDescent="0.3">
      <c r="B24" s="14">
        <v>546</v>
      </c>
      <c r="C24" s="14">
        <v>8</v>
      </c>
      <c r="D24" s="14">
        <v>870</v>
      </c>
      <c r="E24" s="14" t="s">
        <v>4</v>
      </c>
      <c r="F24" s="14" t="s">
        <v>6</v>
      </c>
      <c r="G24" s="15">
        <v>2000</v>
      </c>
      <c r="I24" s="156" t="s">
        <v>6</v>
      </c>
      <c r="J24" s="157">
        <v>15</v>
      </c>
      <c r="K24" s="157">
        <v>10</v>
      </c>
      <c r="L24" s="157">
        <v>25</v>
      </c>
      <c r="N24" s="76" t="s">
        <v>182</v>
      </c>
    </row>
    <row r="25" spans="2:22" x14ac:dyDescent="0.3">
      <c r="B25" s="14">
        <v>427</v>
      </c>
      <c r="C25" s="14">
        <v>5</v>
      </c>
      <c r="D25" s="14">
        <v>780</v>
      </c>
      <c r="E25" s="14" t="s">
        <v>7</v>
      </c>
      <c r="F25" s="14" t="s">
        <v>6</v>
      </c>
      <c r="G25" s="15">
        <v>2000</v>
      </c>
      <c r="I25" s="156" t="s">
        <v>9</v>
      </c>
      <c r="J25" s="157">
        <v>53</v>
      </c>
      <c r="K25" s="157">
        <v>27</v>
      </c>
      <c r="L25" s="157">
        <v>80</v>
      </c>
      <c r="N25" s="68"/>
    </row>
    <row r="26" spans="2:22" x14ac:dyDescent="0.3">
      <c r="B26" s="14">
        <v>474</v>
      </c>
      <c r="C26" s="14">
        <v>9</v>
      </c>
      <c r="D26" s="14">
        <v>857</v>
      </c>
      <c r="E26" s="14" t="s">
        <v>7</v>
      </c>
      <c r="F26" s="14" t="s">
        <v>6</v>
      </c>
      <c r="G26" s="15">
        <v>2000</v>
      </c>
      <c r="I26"/>
      <c r="J26"/>
      <c r="K26"/>
      <c r="L26" s="68"/>
      <c r="N26" s="76" t="s">
        <v>121</v>
      </c>
    </row>
    <row r="27" spans="2:22" x14ac:dyDescent="0.3">
      <c r="B27" s="14">
        <v>382</v>
      </c>
      <c r="C27" s="14">
        <v>3</v>
      </c>
      <c r="D27" s="14">
        <v>818</v>
      </c>
      <c r="E27" s="14" t="s">
        <v>7</v>
      </c>
      <c r="F27" s="14" t="s">
        <v>6</v>
      </c>
      <c r="G27" s="15">
        <v>2000</v>
      </c>
      <c r="I27"/>
      <c r="J27"/>
      <c r="K27"/>
      <c r="L27" s="68"/>
      <c r="M27" s="44"/>
      <c r="N27" s="44"/>
    </row>
    <row r="28" spans="2:22" x14ac:dyDescent="0.3">
      <c r="B28" s="14">
        <v>422</v>
      </c>
      <c r="C28" s="14">
        <v>8</v>
      </c>
      <c r="D28" s="14">
        <v>869</v>
      </c>
      <c r="E28" s="14" t="s">
        <v>7</v>
      </c>
      <c r="F28" s="14" t="s">
        <v>5</v>
      </c>
      <c r="G28" s="15">
        <v>2000</v>
      </c>
      <c r="I28"/>
      <c r="J28"/>
      <c r="K28"/>
      <c r="L28" s="68"/>
      <c r="M28" s="44"/>
      <c r="N28" s="44"/>
    </row>
    <row r="29" spans="2:22" x14ac:dyDescent="0.3">
      <c r="B29" s="14">
        <v>433</v>
      </c>
      <c r="C29" s="14">
        <v>9</v>
      </c>
      <c r="D29" s="14">
        <v>848</v>
      </c>
      <c r="E29" s="14" t="s">
        <v>4</v>
      </c>
      <c r="F29" s="14" t="s">
        <v>5</v>
      </c>
      <c r="G29" s="15">
        <v>2018</v>
      </c>
      <c r="I29"/>
      <c r="J29"/>
      <c r="K29"/>
      <c r="L29" s="68"/>
      <c r="M29" s="44"/>
      <c r="N29" s="44"/>
    </row>
    <row r="30" spans="2:22" x14ac:dyDescent="0.3">
      <c r="B30" s="14">
        <v>474</v>
      </c>
      <c r="C30" s="14">
        <v>10</v>
      </c>
      <c r="D30" s="14">
        <v>845</v>
      </c>
      <c r="E30" s="14" t="s">
        <v>7</v>
      </c>
      <c r="F30" s="14" t="s">
        <v>5</v>
      </c>
      <c r="G30" s="15">
        <v>2018</v>
      </c>
      <c r="I30"/>
      <c r="J30"/>
      <c r="K30"/>
      <c r="L30" s="68"/>
      <c r="M30" s="44"/>
      <c r="N30" s="44"/>
    </row>
    <row r="31" spans="2:22" x14ac:dyDescent="0.3">
      <c r="B31" s="14">
        <v>558</v>
      </c>
      <c r="C31" s="14">
        <v>10</v>
      </c>
      <c r="D31" s="14">
        <v>885</v>
      </c>
      <c r="E31" s="14" t="s">
        <v>7</v>
      </c>
      <c r="F31" s="14" t="s">
        <v>5</v>
      </c>
      <c r="G31" s="15">
        <v>2018</v>
      </c>
      <c r="I31"/>
      <c r="J31"/>
      <c r="K31"/>
      <c r="L31" s="68"/>
      <c r="M31" s="44"/>
      <c r="N31" s="44"/>
    </row>
    <row r="32" spans="2:22" x14ac:dyDescent="0.3">
      <c r="B32" s="14">
        <v>561</v>
      </c>
      <c r="C32" s="14">
        <v>12</v>
      </c>
      <c r="D32" s="14">
        <v>838</v>
      </c>
      <c r="E32" s="14" t="s">
        <v>4</v>
      </c>
      <c r="F32" s="14" t="s">
        <v>8</v>
      </c>
      <c r="G32" s="15">
        <v>2018</v>
      </c>
      <c r="I32"/>
      <c r="J32"/>
      <c r="K32"/>
      <c r="L32" s="68"/>
      <c r="M32" s="44"/>
      <c r="N32" s="44"/>
    </row>
    <row r="33" spans="2:14" x14ac:dyDescent="0.3">
      <c r="B33" s="14">
        <v>357</v>
      </c>
      <c r="C33" s="14">
        <v>8</v>
      </c>
      <c r="D33" s="14">
        <v>760</v>
      </c>
      <c r="E33" s="14" t="s">
        <v>4</v>
      </c>
      <c r="F33" s="14" t="s">
        <v>5</v>
      </c>
      <c r="G33" s="15">
        <v>2018</v>
      </c>
      <c r="I33"/>
      <c r="J33"/>
      <c r="K33"/>
      <c r="L33" s="68"/>
      <c r="M33" s="44"/>
      <c r="N33" s="44"/>
    </row>
    <row r="34" spans="2:14" x14ac:dyDescent="0.3">
      <c r="B34" s="14">
        <v>329</v>
      </c>
      <c r="C34" s="14">
        <v>3</v>
      </c>
      <c r="D34" s="14">
        <v>741</v>
      </c>
      <c r="E34" s="14" t="s">
        <v>4</v>
      </c>
      <c r="F34" s="14" t="s">
        <v>5</v>
      </c>
      <c r="G34" s="15">
        <v>2018</v>
      </c>
      <c r="I34"/>
      <c r="J34"/>
      <c r="K34"/>
      <c r="L34" s="68"/>
      <c r="M34" s="44"/>
      <c r="N34" s="44"/>
    </row>
    <row r="35" spans="2:14" x14ac:dyDescent="0.3">
      <c r="B35" s="14">
        <v>497</v>
      </c>
      <c r="C35" s="14">
        <v>10</v>
      </c>
      <c r="D35" s="14">
        <v>859</v>
      </c>
      <c r="E35" s="14" t="s">
        <v>7</v>
      </c>
      <c r="F35" s="14" t="s">
        <v>5</v>
      </c>
      <c r="G35" s="15">
        <v>2018</v>
      </c>
      <c r="I35"/>
      <c r="J35"/>
      <c r="K35"/>
      <c r="L35" s="68"/>
      <c r="M35" s="44"/>
      <c r="N35" s="44"/>
    </row>
    <row r="36" spans="2:14" x14ac:dyDescent="0.3">
      <c r="B36" s="14">
        <v>459</v>
      </c>
      <c r="C36" s="14">
        <v>8</v>
      </c>
      <c r="D36" s="14">
        <v>826</v>
      </c>
      <c r="E36" s="14" t="s">
        <v>7</v>
      </c>
      <c r="F36" s="14" t="s">
        <v>6</v>
      </c>
      <c r="G36" s="15">
        <v>2018</v>
      </c>
      <c r="I36"/>
      <c r="J36"/>
      <c r="K36"/>
      <c r="L36" s="68"/>
      <c r="M36" s="44"/>
      <c r="N36" s="44"/>
    </row>
    <row r="37" spans="2:14" x14ac:dyDescent="0.3">
      <c r="B37" s="14">
        <v>355</v>
      </c>
      <c r="C37" s="14">
        <v>3</v>
      </c>
      <c r="D37" s="14">
        <v>806</v>
      </c>
      <c r="E37" s="14" t="s">
        <v>7</v>
      </c>
      <c r="F37" s="14" t="s">
        <v>5</v>
      </c>
      <c r="G37" s="15">
        <v>2018</v>
      </c>
      <c r="I37"/>
      <c r="J37"/>
      <c r="K37"/>
      <c r="L37" s="68"/>
      <c r="M37" s="44"/>
      <c r="N37" s="44"/>
    </row>
    <row r="38" spans="2:14" x14ac:dyDescent="0.3">
      <c r="B38" s="14">
        <v>489</v>
      </c>
      <c r="C38" s="14">
        <v>9</v>
      </c>
      <c r="D38" s="14">
        <v>858</v>
      </c>
      <c r="E38" s="14" t="s">
        <v>4</v>
      </c>
      <c r="F38" s="14" t="s">
        <v>5</v>
      </c>
      <c r="G38" s="15">
        <v>2018</v>
      </c>
    </row>
    <row r="39" spans="2:14" x14ac:dyDescent="0.3">
      <c r="B39" s="14">
        <v>436</v>
      </c>
      <c r="C39" s="14">
        <v>2</v>
      </c>
      <c r="D39" s="14">
        <v>785</v>
      </c>
      <c r="E39" s="14" t="s">
        <v>7</v>
      </c>
      <c r="F39" s="14" t="s">
        <v>5</v>
      </c>
      <c r="G39" s="15">
        <v>2000</v>
      </c>
      <c r="I39" s="21" t="s">
        <v>185</v>
      </c>
      <c r="J39" s="2" t="s">
        <v>4</v>
      </c>
      <c r="K39" s="2" t="s">
        <v>7</v>
      </c>
      <c r="L39" s="2" t="s">
        <v>9</v>
      </c>
    </row>
    <row r="40" spans="2:14" x14ac:dyDescent="0.3">
      <c r="B40" s="14">
        <v>455</v>
      </c>
      <c r="C40" s="14">
        <v>7</v>
      </c>
      <c r="D40" s="14">
        <v>828</v>
      </c>
      <c r="E40" s="14" t="s">
        <v>4</v>
      </c>
      <c r="F40" s="14" t="s">
        <v>5</v>
      </c>
      <c r="G40" s="15">
        <v>2000</v>
      </c>
      <c r="I40" s="1" t="s">
        <v>5</v>
      </c>
      <c r="J40" s="1">
        <v>32</v>
      </c>
      <c r="K40" s="1">
        <v>15</v>
      </c>
      <c r="L40" s="2">
        <v>47</v>
      </c>
      <c r="N40" s="76"/>
    </row>
    <row r="41" spans="2:14" x14ac:dyDescent="0.3">
      <c r="B41" s="14">
        <v>514</v>
      </c>
      <c r="C41" s="14">
        <v>11</v>
      </c>
      <c r="D41" s="14">
        <v>980</v>
      </c>
      <c r="E41" s="14" t="s">
        <v>7</v>
      </c>
      <c r="F41" s="14" t="s">
        <v>5</v>
      </c>
      <c r="G41" s="15">
        <v>2000</v>
      </c>
      <c r="I41" s="1" t="s">
        <v>8</v>
      </c>
      <c r="J41" s="1">
        <v>6</v>
      </c>
      <c r="K41" s="1">
        <v>2</v>
      </c>
      <c r="L41" s="2">
        <v>8</v>
      </c>
    </row>
    <row r="42" spans="2:14" x14ac:dyDescent="0.3">
      <c r="B42" s="14">
        <v>503</v>
      </c>
      <c r="C42" s="14">
        <v>8</v>
      </c>
      <c r="D42" s="14">
        <v>857</v>
      </c>
      <c r="E42" s="14" t="s">
        <v>4</v>
      </c>
      <c r="F42" s="14" t="s">
        <v>5</v>
      </c>
      <c r="G42" s="15">
        <v>2000</v>
      </c>
      <c r="I42" s="1" t="s">
        <v>6</v>
      </c>
      <c r="J42" s="1">
        <v>15</v>
      </c>
      <c r="K42" s="1">
        <v>10</v>
      </c>
      <c r="L42" s="2">
        <v>25</v>
      </c>
    </row>
    <row r="43" spans="2:14" x14ac:dyDescent="0.3">
      <c r="B43" s="14">
        <v>380</v>
      </c>
      <c r="C43" s="14">
        <v>9</v>
      </c>
      <c r="D43" s="14">
        <v>803</v>
      </c>
      <c r="E43" s="14" t="s">
        <v>4</v>
      </c>
      <c r="F43" s="14" t="s">
        <v>6</v>
      </c>
      <c r="G43" s="15">
        <v>2000</v>
      </c>
      <c r="I43" s="2" t="s">
        <v>9</v>
      </c>
      <c r="J43" s="2">
        <v>53</v>
      </c>
      <c r="K43" s="2">
        <v>27</v>
      </c>
      <c r="L43" s="2">
        <v>80</v>
      </c>
    </row>
    <row r="44" spans="2:14" x14ac:dyDescent="0.3">
      <c r="B44" s="14">
        <v>432</v>
      </c>
      <c r="C44" s="14">
        <v>6</v>
      </c>
      <c r="D44" s="14">
        <v>819</v>
      </c>
      <c r="E44" s="14" t="s">
        <v>4</v>
      </c>
      <c r="F44" s="14" t="s">
        <v>5</v>
      </c>
      <c r="G44" s="15">
        <v>2000</v>
      </c>
    </row>
    <row r="45" spans="2:14" x14ac:dyDescent="0.3">
      <c r="B45" s="14">
        <v>478</v>
      </c>
      <c r="C45" s="14">
        <v>6</v>
      </c>
      <c r="D45" s="14">
        <v>821</v>
      </c>
      <c r="E45" s="14" t="s">
        <v>4</v>
      </c>
      <c r="F45" s="14" t="s">
        <v>5</v>
      </c>
      <c r="G45" s="15">
        <v>2000</v>
      </c>
    </row>
    <row r="46" spans="2:14" x14ac:dyDescent="0.3">
      <c r="B46" s="14">
        <v>406</v>
      </c>
      <c r="C46" s="14">
        <v>3</v>
      </c>
      <c r="D46" s="14">
        <v>798</v>
      </c>
      <c r="E46" s="14" t="s">
        <v>7</v>
      </c>
      <c r="F46" s="14" t="s">
        <v>6</v>
      </c>
      <c r="G46" s="15">
        <v>2000</v>
      </c>
    </row>
    <row r="47" spans="2:14" x14ac:dyDescent="0.3">
      <c r="B47" s="14">
        <v>471</v>
      </c>
      <c r="C47" s="14">
        <v>9</v>
      </c>
      <c r="D47" s="14">
        <v>815</v>
      </c>
      <c r="E47" s="14" t="s">
        <v>4</v>
      </c>
      <c r="F47" s="14" t="s">
        <v>6</v>
      </c>
      <c r="G47" s="15">
        <v>2000</v>
      </c>
    </row>
    <row r="48" spans="2:14" x14ac:dyDescent="0.3">
      <c r="B48" s="14">
        <v>444</v>
      </c>
      <c r="C48" s="14">
        <v>2</v>
      </c>
      <c r="D48" s="14">
        <v>757</v>
      </c>
      <c r="E48" s="14" t="s">
        <v>4</v>
      </c>
      <c r="F48" s="14" t="s">
        <v>6</v>
      </c>
      <c r="G48" s="15">
        <v>2000</v>
      </c>
    </row>
    <row r="49" spans="2:22" x14ac:dyDescent="0.3">
      <c r="B49" s="14">
        <v>493</v>
      </c>
      <c r="C49" s="14">
        <v>10</v>
      </c>
      <c r="D49" s="14">
        <v>1008</v>
      </c>
      <c r="E49" s="14" t="s">
        <v>4</v>
      </c>
      <c r="F49" s="14" t="s">
        <v>5</v>
      </c>
      <c r="G49" s="15">
        <v>2018</v>
      </c>
    </row>
    <row r="50" spans="2:22" x14ac:dyDescent="0.3">
      <c r="B50" s="14">
        <v>452</v>
      </c>
      <c r="C50" s="14">
        <v>9</v>
      </c>
      <c r="D50" s="14">
        <v>831</v>
      </c>
      <c r="E50" s="14" t="s">
        <v>4</v>
      </c>
      <c r="F50" s="14" t="s">
        <v>6</v>
      </c>
      <c r="G50" s="15">
        <v>2018</v>
      </c>
    </row>
    <row r="51" spans="2:22" x14ac:dyDescent="0.3">
      <c r="B51" s="14">
        <v>461</v>
      </c>
      <c r="C51" s="14">
        <v>6</v>
      </c>
      <c r="D51" s="14">
        <v>849</v>
      </c>
      <c r="E51" s="14" t="s">
        <v>4</v>
      </c>
      <c r="F51" s="14" t="s">
        <v>5</v>
      </c>
      <c r="G51" s="15">
        <v>2018</v>
      </c>
    </row>
    <row r="52" spans="2:22" x14ac:dyDescent="0.3">
      <c r="B52" s="14">
        <v>496</v>
      </c>
      <c r="C52" s="14">
        <v>8</v>
      </c>
      <c r="D52" s="14">
        <v>839</v>
      </c>
      <c r="E52" s="14" t="s">
        <v>4</v>
      </c>
      <c r="F52" s="14" t="s">
        <v>8</v>
      </c>
      <c r="G52" s="15">
        <v>2018</v>
      </c>
    </row>
    <row r="53" spans="2:22" x14ac:dyDescent="0.3">
      <c r="B53" s="14">
        <v>469</v>
      </c>
      <c r="C53" s="14">
        <v>8</v>
      </c>
      <c r="D53" s="14">
        <v>812</v>
      </c>
      <c r="E53" s="14" t="s">
        <v>4</v>
      </c>
      <c r="F53" s="14" t="s">
        <v>5</v>
      </c>
      <c r="G53" s="15">
        <v>2018</v>
      </c>
    </row>
    <row r="54" spans="2:22" x14ac:dyDescent="0.3">
      <c r="B54" s="14">
        <v>442</v>
      </c>
      <c r="C54" s="14">
        <v>9</v>
      </c>
      <c r="D54" s="14">
        <v>809</v>
      </c>
      <c r="E54" s="14" t="s">
        <v>4</v>
      </c>
      <c r="F54" s="14" t="s">
        <v>6</v>
      </c>
      <c r="G54" s="15">
        <v>2018</v>
      </c>
    </row>
    <row r="55" spans="2:22" x14ac:dyDescent="0.3">
      <c r="B55" s="14">
        <v>414</v>
      </c>
      <c r="C55" s="14">
        <v>4</v>
      </c>
      <c r="D55" s="14">
        <v>864</v>
      </c>
      <c r="E55" s="14" t="s">
        <v>7</v>
      </c>
      <c r="F55" s="14" t="s">
        <v>6</v>
      </c>
      <c r="G55" s="15">
        <v>2018</v>
      </c>
    </row>
    <row r="56" spans="2:22" x14ac:dyDescent="0.3">
      <c r="B56" s="14">
        <v>459</v>
      </c>
      <c r="C56" s="14">
        <v>11</v>
      </c>
      <c r="D56" s="14">
        <v>859</v>
      </c>
      <c r="E56" s="14" t="s">
        <v>4</v>
      </c>
      <c r="F56" s="14" t="s">
        <v>8</v>
      </c>
      <c r="G56" s="15">
        <v>2018</v>
      </c>
    </row>
    <row r="57" spans="2:22" x14ac:dyDescent="0.3">
      <c r="B57" s="14">
        <v>457</v>
      </c>
      <c r="C57" s="14">
        <v>2</v>
      </c>
      <c r="D57" s="14">
        <v>815</v>
      </c>
      <c r="E57" s="14" t="s">
        <v>4</v>
      </c>
      <c r="F57" s="14" t="s">
        <v>8</v>
      </c>
      <c r="G57" s="15">
        <v>2018</v>
      </c>
    </row>
    <row r="58" spans="2:22" x14ac:dyDescent="0.3">
      <c r="B58" s="14">
        <v>462</v>
      </c>
      <c r="C58" s="14">
        <v>6</v>
      </c>
      <c r="D58" s="14">
        <v>799</v>
      </c>
      <c r="E58" s="14" t="s">
        <v>4</v>
      </c>
      <c r="F58" s="14" t="s">
        <v>6</v>
      </c>
      <c r="G58" s="15">
        <v>2018</v>
      </c>
    </row>
    <row r="59" spans="2:22" x14ac:dyDescent="0.3">
      <c r="B59" s="14">
        <v>570</v>
      </c>
      <c r="C59" s="14">
        <v>9</v>
      </c>
      <c r="D59" s="14">
        <v>844</v>
      </c>
      <c r="E59" s="14" t="s">
        <v>4</v>
      </c>
      <c r="F59" s="14" t="s">
        <v>8</v>
      </c>
      <c r="G59" s="15">
        <v>2000</v>
      </c>
    </row>
    <row r="60" spans="2:22" ht="15.6" customHeight="1" x14ac:dyDescent="0.3">
      <c r="B60" s="14">
        <v>439</v>
      </c>
      <c r="C60" s="14">
        <v>9</v>
      </c>
      <c r="D60" s="14">
        <v>832</v>
      </c>
      <c r="E60" s="14" t="s">
        <v>7</v>
      </c>
      <c r="F60" s="14" t="s">
        <v>5</v>
      </c>
      <c r="G60" s="15">
        <v>2000</v>
      </c>
      <c r="I60" s="127" t="s">
        <v>111</v>
      </c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</row>
    <row r="61" spans="2:22" x14ac:dyDescent="0.3">
      <c r="B61" s="14">
        <v>369</v>
      </c>
      <c r="C61" s="14">
        <v>5</v>
      </c>
      <c r="D61" s="14">
        <v>842</v>
      </c>
      <c r="E61" s="14" t="s">
        <v>7</v>
      </c>
      <c r="F61" s="14" t="s">
        <v>5</v>
      </c>
      <c r="G61" s="15">
        <v>2000</v>
      </c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</row>
    <row r="62" spans="2:22" x14ac:dyDescent="0.3">
      <c r="B62" s="14">
        <v>390</v>
      </c>
      <c r="C62" s="14">
        <v>2</v>
      </c>
      <c r="D62" s="14">
        <v>792</v>
      </c>
      <c r="E62" s="14" t="s">
        <v>4</v>
      </c>
      <c r="F62" s="14" t="s">
        <v>5</v>
      </c>
      <c r="G62" s="15">
        <v>2000</v>
      </c>
    </row>
    <row r="63" spans="2:22" x14ac:dyDescent="0.3">
      <c r="B63" s="14">
        <v>469</v>
      </c>
      <c r="C63" s="14">
        <v>9</v>
      </c>
      <c r="D63" s="14">
        <v>775</v>
      </c>
      <c r="E63" s="14" t="s">
        <v>7</v>
      </c>
      <c r="F63" s="14" t="s">
        <v>6</v>
      </c>
      <c r="G63" s="15">
        <v>2000</v>
      </c>
      <c r="I63" s="155" t="s">
        <v>307</v>
      </c>
      <c r="J63" s="155" t="s">
        <v>188</v>
      </c>
      <c r="K63"/>
      <c r="L63"/>
    </row>
    <row r="64" spans="2:22" x14ac:dyDescent="0.3">
      <c r="B64" s="14">
        <v>381</v>
      </c>
      <c r="C64" s="14">
        <v>9</v>
      </c>
      <c r="D64" s="14">
        <v>882</v>
      </c>
      <c r="E64" s="14" t="s">
        <v>4</v>
      </c>
      <c r="F64" s="14" t="s">
        <v>5</v>
      </c>
      <c r="G64" s="15">
        <v>2000</v>
      </c>
      <c r="I64" s="155" t="s">
        <v>185</v>
      </c>
      <c r="J64" t="s">
        <v>4</v>
      </c>
      <c r="K64" t="s">
        <v>7</v>
      </c>
      <c r="L64" t="s">
        <v>9</v>
      </c>
      <c r="M64" s="160"/>
      <c r="N64" s="160"/>
      <c r="O64" s="160"/>
      <c r="P64" s="160"/>
      <c r="Q64" s="160"/>
      <c r="R64" s="160"/>
      <c r="S64" s="160"/>
      <c r="T64" s="160"/>
      <c r="U64" s="160"/>
      <c r="V64" s="160"/>
    </row>
    <row r="65" spans="2:26" x14ac:dyDescent="0.3">
      <c r="B65" s="14">
        <v>501</v>
      </c>
      <c r="C65" s="14">
        <v>7</v>
      </c>
      <c r="D65" s="14">
        <v>874</v>
      </c>
      <c r="E65" s="14" t="s">
        <v>4</v>
      </c>
      <c r="F65" s="14" t="s">
        <v>5</v>
      </c>
      <c r="G65" s="15">
        <v>2000</v>
      </c>
      <c r="I65" s="156" t="s">
        <v>5</v>
      </c>
      <c r="J65" s="159">
        <v>0.68085106382978722</v>
      </c>
      <c r="K65" s="159">
        <v>0.31914893617021278</v>
      </c>
      <c r="L65" s="159">
        <v>1</v>
      </c>
    </row>
    <row r="66" spans="2:26" x14ac:dyDescent="0.3">
      <c r="B66" s="14">
        <v>432</v>
      </c>
      <c r="C66" s="14">
        <v>6</v>
      </c>
      <c r="D66" s="14">
        <v>837</v>
      </c>
      <c r="E66" s="14" t="s">
        <v>7</v>
      </c>
      <c r="F66" s="14" t="s">
        <v>6</v>
      </c>
      <c r="G66" s="15">
        <v>2000</v>
      </c>
      <c r="I66" s="156" t="s">
        <v>8</v>
      </c>
      <c r="J66" s="159">
        <v>0.75</v>
      </c>
      <c r="K66" s="159">
        <v>0.25</v>
      </c>
      <c r="L66" s="159">
        <v>1</v>
      </c>
    </row>
    <row r="67" spans="2:26" x14ac:dyDescent="0.3">
      <c r="B67" s="14">
        <v>392</v>
      </c>
      <c r="C67" s="14">
        <v>5</v>
      </c>
      <c r="D67" s="14">
        <v>774</v>
      </c>
      <c r="E67" s="14" t="s">
        <v>4</v>
      </c>
      <c r="F67" s="14" t="s">
        <v>5</v>
      </c>
      <c r="G67" s="15">
        <v>2000</v>
      </c>
      <c r="I67" s="156" t="s">
        <v>6</v>
      </c>
      <c r="J67" s="159">
        <v>0.6</v>
      </c>
      <c r="K67" s="159">
        <v>0.4</v>
      </c>
      <c r="L67" s="159">
        <v>1</v>
      </c>
    </row>
    <row r="68" spans="2:26" x14ac:dyDescent="0.3">
      <c r="B68" s="14">
        <v>441</v>
      </c>
      <c r="C68" s="14">
        <v>1</v>
      </c>
      <c r="D68" s="14">
        <v>823</v>
      </c>
      <c r="E68" s="14" t="s">
        <v>4</v>
      </c>
      <c r="F68" s="14" t="s">
        <v>5</v>
      </c>
      <c r="G68" s="15">
        <v>2000</v>
      </c>
      <c r="H68" s="68"/>
      <c r="I68" s="156" t="s">
        <v>9</v>
      </c>
      <c r="J68" s="159">
        <v>0.66249999999999998</v>
      </c>
      <c r="K68" s="159">
        <v>0.33750000000000002</v>
      </c>
      <c r="L68" s="159">
        <v>1</v>
      </c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2:26" x14ac:dyDescent="0.3">
      <c r="B69" s="14">
        <v>448</v>
      </c>
      <c r="C69" s="14">
        <v>8</v>
      </c>
      <c r="D69" s="14">
        <v>790</v>
      </c>
      <c r="E69" s="14" t="s">
        <v>4</v>
      </c>
      <c r="F69" s="14" t="s">
        <v>6</v>
      </c>
      <c r="G69" s="15">
        <v>2018</v>
      </c>
    </row>
    <row r="70" spans="2:26" x14ac:dyDescent="0.3">
      <c r="B70" s="14">
        <v>468</v>
      </c>
      <c r="C70" s="14">
        <v>4</v>
      </c>
      <c r="D70" s="14">
        <v>800</v>
      </c>
      <c r="E70" s="14" t="s">
        <v>4</v>
      </c>
      <c r="F70" s="14" t="s">
        <v>6</v>
      </c>
      <c r="G70" s="15">
        <v>2018</v>
      </c>
      <c r="I70" s="106" t="s">
        <v>307</v>
      </c>
      <c r="J70" s="38" t="s">
        <v>188</v>
      </c>
      <c r="K70" s="38"/>
      <c r="L70" s="105"/>
    </row>
    <row r="71" spans="2:26" x14ac:dyDescent="0.3">
      <c r="B71" s="14">
        <v>467</v>
      </c>
      <c r="C71" s="14">
        <v>7</v>
      </c>
      <c r="D71" s="14">
        <v>827</v>
      </c>
      <c r="E71" s="14" t="s">
        <v>7</v>
      </c>
      <c r="F71" s="14" t="s">
        <v>8</v>
      </c>
      <c r="G71" s="15">
        <v>2018</v>
      </c>
      <c r="I71" s="38" t="s">
        <v>185</v>
      </c>
      <c r="J71" s="107" t="s">
        <v>4</v>
      </c>
      <c r="K71" s="107" t="s">
        <v>7</v>
      </c>
      <c r="L71" s="108" t="s">
        <v>9</v>
      </c>
    </row>
    <row r="72" spans="2:26" x14ac:dyDescent="0.3">
      <c r="B72" s="14">
        <v>478</v>
      </c>
      <c r="C72" s="14">
        <v>6</v>
      </c>
      <c r="D72" s="14">
        <v>830</v>
      </c>
      <c r="E72" s="14" t="s">
        <v>4</v>
      </c>
      <c r="F72" s="14" t="s">
        <v>6</v>
      </c>
      <c r="G72" s="15">
        <v>2018</v>
      </c>
      <c r="I72" s="38" t="s">
        <v>5</v>
      </c>
      <c r="J72" s="107">
        <v>0.68085106382978722</v>
      </c>
      <c r="K72" s="107">
        <v>0.31914893617021278</v>
      </c>
      <c r="L72" s="108">
        <v>1</v>
      </c>
    </row>
    <row r="73" spans="2:26" x14ac:dyDescent="0.3">
      <c r="B73" s="14">
        <v>515</v>
      </c>
      <c r="C73" s="14">
        <v>14</v>
      </c>
      <c r="D73" s="14">
        <v>895</v>
      </c>
      <c r="E73" s="14" t="s">
        <v>4</v>
      </c>
      <c r="F73" s="14" t="s">
        <v>6</v>
      </c>
      <c r="G73" s="15">
        <v>2018</v>
      </c>
      <c r="I73" s="38" t="s">
        <v>8</v>
      </c>
      <c r="J73" s="107">
        <v>0.75</v>
      </c>
      <c r="K73" s="107">
        <v>0.25</v>
      </c>
      <c r="L73" s="108">
        <v>1</v>
      </c>
    </row>
    <row r="74" spans="2:26" x14ac:dyDescent="0.3">
      <c r="B74" s="14">
        <v>411</v>
      </c>
      <c r="C74" s="14">
        <v>6</v>
      </c>
      <c r="D74" s="14">
        <v>804</v>
      </c>
      <c r="E74" s="14" t="s">
        <v>7</v>
      </c>
      <c r="F74" s="14" t="s">
        <v>5</v>
      </c>
      <c r="G74" s="15">
        <v>2018</v>
      </c>
      <c r="I74" s="38" t="s">
        <v>6</v>
      </c>
      <c r="J74" s="107">
        <v>0.6</v>
      </c>
      <c r="K74" s="107">
        <v>0.4</v>
      </c>
      <c r="L74" s="108">
        <v>1</v>
      </c>
    </row>
    <row r="75" spans="2:26" ht="15.6" customHeight="1" x14ac:dyDescent="0.3">
      <c r="B75" s="14">
        <v>504</v>
      </c>
      <c r="C75" s="14">
        <v>8</v>
      </c>
      <c r="D75" s="14">
        <v>866</v>
      </c>
      <c r="E75" s="14" t="s">
        <v>7</v>
      </c>
      <c r="F75" s="14" t="s">
        <v>8</v>
      </c>
      <c r="G75" s="15">
        <v>2018</v>
      </c>
      <c r="I75" s="69" t="s">
        <v>9</v>
      </c>
      <c r="J75" s="109">
        <v>0.66249999999999998</v>
      </c>
      <c r="K75" s="109">
        <v>0.33750000000000002</v>
      </c>
      <c r="L75" s="108">
        <v>1</v>
      </c>
    </row>
    <row r="76" spans="2:26" x14ac:dyDescent="0.3">
      <c r="B76" s="14">
        <v>504</v>
      </c>
      <c r="C76" s="14">
        <v>9</v>
      </c>
      <c r="D76" s="14">
        <v>842</v>
      </c>
      <c r="E76" s="14" t="s">
        <v>4</v>
      </c>
      <c r="F76" s="14" t="s">
        <v>5</v>
      </c>
      <c r="G76" s="15">
        <v>2018</v>
      </c>
      <c r="P76" s="141" t="s">
        <v>405</v>
      </c>
      <c r="Q76" s="141"/>
      <c r="R76" s="141"/>
      <c r="S76" s="141"/>
      <c r="T76" s="141"/>
      <c r="U76" s="141"/>
      <c r="V76" s="141"/>
      <c r="W76" s="141"/>
      <c r="X76" s="141"/>
    </row>
    <row r="77" spans="2:26" x14ac:dyDescent="0.3">
      <c r="B77" s="14">
        <v>392</v>
      </c>
      <c r="C77" s="14">
        <v>8</v>
      </c>
      <c r="D77" s="14">
        <v>851</v>
      </c>
      <c r="E77" s="14" t="s">
        <v>4</v>
      </c>
      <c r="F77" s="14" t="s">
        <v>5</v>
      </c>
      <c r="G77" s="15">
        <v>2018</v>
      </c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6" x14ac:dyDescent="0.3">
      <c r="B78" s="14">
        <v>423</v>
      </c>
      <c r="C78" s="14">
        <v>10</v>
      </c>
      <c r="D78" s="14">
        <v>835</v>
      </c>
      <c r="E78" s="14" t="s">
        <v>4</v>
      </c>
      <c r="F78" s="14" t="s">
        <v>5</v>
      </c>
      <c r="G78" s="15">
        <v>2018</v>
      </c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6" x14ac:dyDescent="0.3">
      <c r="B79" s="14">
        <v>410</v>
      </c>
      <c r="C79" s="14">
        <v>7</v>
      </c>
      <c r="D79" s="14">
        <v>866</v>
      </c>
      <c r="E79" s="14" t="s">
        <v>4</v>
      </c>
      <c r="F79" s="14" t="s">
        <v>5</v>
      </c>
      <c r="G79" s="15">
        <v>2000</v>
      </c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6" x14ac:dyDescent="0.3">
      <c r="B80" s="14">
        <v>529</v>
      </c>
      <c r="C80" s="14">
        <v>4</v>
      </c>
      <c r="D80" s="14">
        <v>846</v>
      </c>
      <c r="E80" s="14" t="s">
        <v>7</v>
      </c>
      <c r="F80" s="14" t="s">
        <v>5</v>
      </c>
      <c r="G80" s="15">
        <v>2000</v>
      </c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ht="15.6" customHeight="1" x14ac:dyDescent="0.3">
      <c r="B81" s="14">
        <v>477</v>
      </c>
      <c r="C81" s="14">
        <v>2</v>
      </c>
      <c r="D81" s="14">
        <v>802</v>
      </c>
      <c r="E81" s="14" t="s">
        <v>4</v>
      </c>
      <c r="F81" s="14" t="s">
        <v>5</v>
      </c>
      <c r="G81" s="15">
        <v>2000</v>
      </c>
      <c r="P81" s="141"/>
      <c r="Q81" s="141"/>
      <c r="R81" s="141"/>
      <c r="S81" s="141"/>
      <c r="T81" s="141"/>
      <c r="U81" s="141"/>
      <c r="V81" s="141"/>
      <c r="W81" s="141"/>
      <c r="X81" s="141"/>
    </row>
    <row r="82" spans="2:24" ht="16.2" thickBot="1" x14ac:dyDescent="0.35">
      <c r="B82" s="14">
        <v>540</v>
      </c>
      <c r="C82" s="14">
        <v>11</v>
      </c>
      <c r="D82" s="14">
        <v>847</v>
      </c>
      <c r="E82" s="14" t="s">
        <v>4</v>
      </c>
      <c r="F82" s="14" t="s">
        <v>8</v>
      </c>
      <c r="G82" s="15">
        <v>2000</v>
      </c>
    </row>
    <row r="83" spans="2:24" x14ac:dyDescent="0.3">
      <c r="B83" s="14">
        <v>450</v>
      </c>
      <c r="C83" s="14">
        <v>6</v>
      </c>
      <c r="D83" s="14">
        <v>856</v>
      </c>
      <c r="E83" s="14" t="s">
        <v>4</v>
      </c>
      <c r="F83" s="14" t="s">
        <v>5</v>
      </c>
      <c r="G83" s="15">
        <v>2000</v>
      </c>
      <c r="P83" s="170" t="s">
        <v>308</v>
      </c>
      <c r="Q83" s="171"/>
      <c r="R83" s="171"/>
      <c r="S83" s="171"/>
      <c r="T83" s="171"/>
      <c r="U83" s="171"/>
      <c r="V83" s="171"/>
      <c r="W83" s="171"/>
      <c r="X83" s="172"/>
    </row>
    <row r="84" spans="2:24" x14ac:dyDescent="0.3">
      <c r="B84" s="14">
        <v>390</v>
      </c>
      <c r="C84" s="14">
        <v>5</v>
      </c>
      <c r="D84" s="14">
        <v>799</v>
      </c>
      <c r="E84" s="14" t="s">
        <v>4</v>
      </c>
      <c r="F84" s="14" t="s">
        <v>5</v>
      </c>
      <c r="G84" s="15">
        <v>2000</v>
      </c>
      <c r="P84" s="173"/>
      <c r="Q84" s="126"/>
      <c r="R84" s="126"/>
      <c r="S84" s="126"/>
      <c r="T84" s="126"/>
      <c r="U84" s="126"/>
      <c r="V84" s="126"/>
      <c r="W84" s="126"/>
      <c r="X84" s="174"/>
    </row>
    <row r="85" spans="2:24" ht="16.2" thickBot="1" x14ac:dyDescent="0.35">
      <c r="B85" s="14">
        <v>424</v>
      </c>
      <c r="C85" s="14">
        <v>4</v>
      </c>
      <c r="D85" s="14">
        <v>827</v>
      </c>
      <c r="E85" s="14" t="s">
        <v>4</v>
      </c>
      <c r="F85" s="14" t="s">
        <v>5</v>
      </c>
      <c r="G85" s="15">
        <v>2000</v>
      </c>
      <c r="P85" s="175"/>
      <c r="Q85" s="176"/>
      <c r="R85" s="176"/>
      <c r="S85" s="176"/>
      <c r="T85" s="176"/>
      <c r="U85" s="176"/>
      <c r="V85" s="176"/>
      <c r="W85" s="176"/>
      <c r="X85" s="177"/>
    </row>
    <row r="86" spans="2:24" x14ac:dyDescent="0.3">
      <c r="B86" s="14">
        <v>433</v>
      </c>
      <c r="C86" s="14">
        <v>7</v>
      </c>
      <c r="D86" s="14">
        <v>817</v>
      </c>
      <c r="E86" s="14" t="s">
        <v>4</v>
      </c>
      <c r="F86" s="14" t="s">
        <v>5</v>
      </c>
      <c r="G86" s="15">
        <v>2000</v>
      </c>
    </row>
    <row r="87" spans="2:24" x14ac:dyDescent="0.3">
      <c r="B87" s="14">
        <v>428</v>
      </c>
      <c r="C87" s="14">
        <v>7</v>
      </c>
      <c r="D87" s="14">
        <v>842</v>
      </c>
      <c r="E87" s="14" t="s">
        <v>4</v>
      </c>
      <c r="F87" s="14" t="s">
        <v>6</v>
      </c>
      <c r="G87" s="15">
        <v>2000</v>
      </c>
    </row>
    <row r="88" spans="2:24" x14ac:dyDescent="0.3">
      <c r="B88" s="14">
        <v>494</v>
      </c>
      <c r="C88" s="14">
        <v>7</v>
      </c>
      <c r="D88" s="14">
        <v>815</v>
      </c>
      <c r="E88" s="14" t="s">
        <v>4</v>
      </c>
      <c r="F88" s="14" t="s">
        <v>5</v>
      </c>
      <c r="G88" s="15">
        <v>2000</v>
      </c>
    </row>
    <row r="89" spans="2:24" x14ac:dyDescent="0.3">
      <c r="B89" s="14">
        <v>396</v>
      </c>
      <c r="C89" s="14">
        <v>6</v>
      </c>
      <c r="D89" s="14">
        <v>784</v>
      </c>
      <c r="E89" s="14" t="s">
        <v>7</v>
      </c>
      <c r="F89" s="14" t="s">
        <v>5</v>
      </c>
      <c r="G89" s="15">
        <v>2018</v>
      </c>
    </row>
    <row r="90" spans="2:24" x14ac:dyDescent="0.3">
      <c r="B90" s="14">
        <v>458</v>
      </c>
      <c r="C90" s="14">
        <v>4</v>
      </c>
      <c r="D90" s="14">
        <v>817</v>
      </c>
      <c r="E90" s="14" t="s">
        <v>4</v>
      </c>
      <c r="F90" s="14" t="s">
        <v>5</v>
      </c>
      <c r="G90" s="15">
        <v>2018</v>
      </c>
    </row>
    <row r="91" spans="2:24" x14ac:dyDescent="0.3">
      <c r="B91" s="14">
        <v>493</v>
      </c>
      <c r="C91" s="14">
        <v>6</v>
      </c>
      <c r="D91" s="14">
        <v>816</v>
      </c>
      <c r="E91" s="14" t="s">
        <v>4</v>
      </c>
      <c r="F91" s="14" t="s">
        <v>6</v>
      </c>
      <c r="G91" s="15">
        <v>2018</v>
      </c>
      <c r="I91" s="127" t="s">
        <v>112</v>
      </c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</row>
    <row r="92" spans="2:24" x14ac:dyDescent="0.3">
      <c r="B92" s="14">
        <v>475</v>
      </c>
      <c r="C92" s="14">
        <v>9</v>
      </c>
      <c r="D92" s="14">
        <v>816</v>
      </c>
      <c r="E92" s="14" t="s">
        <v>7</v>
      </c>
      <c r="F92" s="14" t="s">
        <v>5</v>
      </c>
      <c r="G92" s="15">
        <v>2018</v>
      </c>
    </row>
    <row r="93" spans="2:24" x14ac:dyDescent="0.3">
      <c r="B93" s="14">
        <v>476</v>
      </c>
      <c r="C93" s="14">
        <v>10</v>
      </c>
      <c r="D93" s="14">
        <v>827</v>
      </c>
      <c r="E93" s="14" t="s">
        <v>4</v>
      </c>
      <c r="F93" s="14" t="s">
        <v>5</v>
      </c>
      <c r="G93" s="15">
        <v>2018</v>
      </c>
      <c r="I93" s="33" t="s">
        <v>310</v>
      </c>
    </row>
    <row r="94" spans="2:24" x14ac:dyDescent="0.3">
      <c r="B94" s="14">
        <v>403</v>
      </c>
      <c r="C94" s="14">
        <v>4</v>
      </c>
      <c r="D94" s="14">
        <v>806</v>
      </c>
      <c r="E94" s="14" t="s">
        <v>4</v>
      </c>
      <c r="F94" s="14" t="s">
        <v>6</v>
      </c>
      <c r="G94" s="15">
        <v>2018</v>
      </c>
      <c r="I94" s="1" t="s">
        <v>309</v>
      </c>
    </row>
    <row r="95" spans="2:24" x14ac:dyDescent="0.3">
      <c r="B95" s="14">
        <v>337</v>
      </c>
      <c r="C95" s="14">
        <v>6</v>
      </c>
      <c r="D95" s="14">
        <v>819</v>
      </c>
      <c r="E95" s="14" t="s">
        <v>7</v>
      </c>
      <c r="F95" s="14" t="s">
        <v>5</v>
      </c>
      <c r="G95" s="15">
        <v>2018</v>
      </c>
    </row>
    <row r="96" spans="2:24" x14ac:dyDescent="0.3">
      <c r="B96" s="14">
        <v>492</v>
      </c>
      <c r="C96" s="14">
        <v>10</v>
      </c>
      <c r="D96" s="14">
        <v>836</v>
      </c>
      <c r="E96" s="14" t="s">
        <v>4</v>
      </c>
      <c r="F96" s="14" t="s">
        <v>5</v>
      </c>
      <c r="G96" s="15">
        <v>2018</v>
      </c>
      <c r="I96" s="37" t="s">
        <v>311</v>
      </c>
      <c r="J96" s="37"/>
      <c r="K96" s="37"/>
      <c r="L96" s="37"/>
      <c r="M96" s="37"/>
    </row>
    <row r="97" spans="2:23" x14ac:dyDescent="0.3">
      <c r="B97" s="14">
        <v>426</v>
      </c>
      <c r="C97" s="14">
        <v>4</v>
      </c>
      <c r="D97" s="14">
        <v>757</v>
      </c>
      <c r="E97" s="14" t="s">
        <v>4</v>
      </c>
      <c r="F97" s="14" t="s">
        <v>5</v>
      </c>
      <c r="G97" s="15">
        <v>2018</v>
      </c>
    </row>
    <row r="98" spans="2:23" x14ac:dyDescent="0.3">
      <c r="B98" s="14">
        <v>449</v>
      </c>
      <c r="C98" s="14">
        <v>4</v>
      </c>
      <c r="D98" s="14">
        <v>817</v>
      </c>
      <c r="E98" s="14" t="s">
        <v>7</v>
      </c>
      <c r="F98" s="14" t="s">
        <v>6</v>
      </c>
      <c r="G98" s="15">
        <v>2018</v>
      </c>
      <c r="I98" s="18" t="s">
        <v>312</v>
      </c>
    </row>
    <row r="99" spans="2:23" x14ac:dyDescent="0.3">
      <c r="J99" s="14" t="s">
        <v>4</v>
      </c>
      <c r="K99" s="49" t="s">
        <v>7</v>
      </c>
      <c r="L99" s="48" t="s">
        <v>9</v>
      </c>
    </row>
    <row r="100" spans="2:23" x14ac:dyDescent="0.3">
      <c r="I100" s="49" t="s">
        <v>5</v>
      </c>
      <c r="J100" s="14">
        <v>32</v>
      </c>
      <c r="K100" s="14">
        <v>15</v>
      </c>
      <c r="L100" s="50">
        <v>47</v>
      </c>
    </row>
    <row r="101" spans="2:23" x14ac:dyDescent="0.3">
      <c r="I101" s="49" t="s">
        <v>8</v>
      </c>
      <c r="J101" s="14">
        <v>6</v>
      </c>
      <c r="K101" s="14">
        <v>2</v>
      </c>
      <c r="L101" s="50">
        <v>8</v>
      </c>
    </row>
    <row r="102" spans="2:23" x14ac:dyDescent="0.3">
      <c r="I102" s="49" t="s">
        <v>6</v>
      </c>
      <c r="J102" s="14">
        <v>15</v>
      </c>
      <c r="K102" s="14">
        <v>10</v>
      </c>
      <c r="L102" s="50">
        <v>25</v>
      </c>
    </row>
    <row r="103" spans="2:23" x14ac:dyDescent="0.3">
      <c r="I103" s="48" t="s">
        <v>9</v>
      </c>
      <c r="J103" s="50">
        <v>53</v>
      </c>
      <c r="K103" s="50">
        <v>27</v>
      </c>
      <c r="L103" s="50">
        <v>80</v>
      </c>
    </row>
    <row r="105" spans="2:23" x14ac:dyDescent="0.3">
      <c r="I105" s="18" t="s">
        <v>313</v>
      </c>
      <c r="J105" s="18"/>
      <c r="K105" s="18"/>
      <c r="L105" s="18"/>
    </row>
    <row r="106" spans="2:23" ht="15.75" customHeight="1" x14ac:dyDescent="0.3">
      <c r="I106" s="49"/>
      <c r="J106" s="49" t="s">
        <v>4</v>
      </c>
      <c r="K106" s="49" t="s">
        <v>7</v>
      </c>
      <c r="L106" s="48" t="s">
        <v>9</v>
      </c>
      <c r="N106" s="145" t="s">
        <v>314</v>
      </c>
      <c r="O106" s="146"/>
      <c r="P106" s="146"/>
      <c r="Q106" s="146"/>
      <c r="R106" s="146"/>
      <c r="S106" s="146"/>
      <c r="T106" s="146"/>
      <c r="U106" s="146"/>
      <c r="V106" s="146"/>
      <c r="W106" s="92"/>
    </row>
    <row r="107" spans="2:23" x14ac:dyDescent="0.3">
      <c r="I107" s="49" t="s">
        <v>5</v>
      </c>
      <c r="J107" s="52">
        <f>L107*$J$75</f>
        <v>31.137499999999999</v>
      </c>
      <c r="K107" s="52">
        <f>L107-J107</f>
        <v>15.862500000000001</v>
      </c>
      <c r="L107" s="50">
        <v>47</v>
      </c>
      <c r="N107" s="145"/>
      <c r="O107" s="146"/>
      <c r="P107" s="146"/>
      <c r="Q107" s="146"/>
      <c r="R107" s="146"/>
      <c r="S107" s="146"/>
      <c r="T107" s="146"/>
      <c r="U107" s="146"/>
      <c r="V107" s="146"/>
      <c r="W107" s="92"/>
    </row>
    <row r="108" spans="2:23" x14ac:dyDescent="0.3">
      <c r="I108" s="49" t="s">
        <v>8</v>
      </c>
      <c r="J108" s="52">
        <f t="shared" ref="J108:J109" si="0">L108*$J$75</f>
        <v>5.3</v>
      </c>
      <c r="K108" s="52">
        <f t="shared" ref="K108:K109" si="1">L108-J108</f>
        <v>2.7</v>
      </c>
      <c r="L108" s="50">
        <v>8</v>
      </c>
      <c r="N108" s="145"/>
      <c r="O108" s="146"/>
      <c r="P108" s="146"/>
      <c r="Q108" s="146"/>
      <c r="R108" s="146"/>
      <c r="S108" s="146"/>
      <c r="T108" s="146"/>
      <c r="U108" s="146"/>
      <c r="V108" s="146"/>
    </row>
    <row r="109" spans="2:23" x14ac:dyDescent="0.3">
      <c r="I109" s="49" t="s">
        <v>6</v>
      </c>
      <c r="J109" s="52">
        <f t="shared" si="0"/>
        <v>16.5625</v>
      </c>
      <c r="K109" s="52">
        <f t="shared" si="1"/>
        <v>8.4375</v>
      </c>
      <c r="L109" s="50">
        <v>25</v>
      </c>
    </row>
    <row r="110" spans="2:23" x14ac:dyDescent="0.3">
      <c r="I110" s="48" t="s">
        <v>9</v>
      </c>
      <c r="J110" s="50">
        <v>53</v>
      </c>
      <c r="K110" s="50">
        <v>27</v>
      </c>
      <c r="L110" s="50">
        <v>80</v>
      </c>
      <c r="N110" s="76" t="s">
        <v>128</v>
      </c>
    </row>
    <row r="111" spans="2:23" x14ac:dyDescent="0.3">
      <c r="N111" s="68" t="s">
        <v>191</v>
      </c>
    </row>
    <row r="114" spans="9:11" x14ac:dyDescent="0.3">
      <c r="I114" s="140" t="s">
        <v>315</v>
      </c>
      <c r="J114" s="140"/>
      <c r="K114" s="140"/>
    </row>
    <row r="116" spans="9:11" x14ac:dyDescent="0.3">
      <c r="I116" s="33" t="s">
        <v>316</v>
      </c>
    </row>
    <row r="117" spans="9:11" x14ac:dyDescent="0.3">
      <c r="J117" s="49" t="s">
        <v>4</v>
      </c>
      <c r="K117" s="49" t="s">
        <v>7</v>
      </c>
    </row>
    <row r="118" spans="9:11" x14ac:dyDescent="0.3">
      <c r="I118" s="49" t="s">
        <v>5</v>
      </c>
      <c r="J118" s="52">
        <f>(J100-J107)^2/J107</f>
        <v>2.3891007627458893E-2</v>
      </c>
      <c r="K118" s="52">
        <f>(K100-K107)^2/K107</f>
        <v>4.6897163120567451E-2</v>
      </c>
    </row>
    <row r="119" spans="9:11" x14ac:dyDescent="0.3">
      <c r="I119" s="49" t="s">
        <v>8</v>
      </c>
      <c r="J119" s="52">
        <f t="shared" ref="J119:K119" si="2">(J101-J108)^2/J108</f>
        <v>9.2452830188679294E-2</v>
      </c>
      <c r="K119" s="52">
        <f t="shared" si="2"/>
        <v>0.18148148148148158</v>
      </c>
    </row>
    <row r="120" spans="9:11" x14ac:dyDescent="0.3">
      <c r="I120" s="49" t="s">
        <v>6</v>
      </c>
      <c r="J120" s="52">
        <f t="shared" ref="J120:K120" si="3">(J102-J109)^2/J109</f>
        <v>0.1474056603773585</v>
      </c>
      <c r="K120" s="52">
        <f t="shared" si="3"/>
        <v>0.28935185185185186</v>
      </c>
    </row>
    <row r="122" spans="9:11" x14ac:dyDescent="0.3">
      <c r="I122" s="18" t="s">
        <v>317</v>
      </c>
      <c r="J122" s="51"/>
      <c r="K122" s="51">
        <f>SUM(J118:K120)</f>
        <v>0.78147999464739759</v>
      </c>
    </row>
    <row r="124" spans="9:11" x14ac:dyDescent="0.3">
      <c r="I124" s="140" t="s">
        <v>318</v>
      </c>
      <c r="J124" s="140"/>
      <c r="K124" s="140"/>
    </row>
    <row r="126" spans="9:11" x14ac:dyDescent="0.3">
      <c r="I126" s="33" t="s">
        <v>319</v>
      </c>
      <c r="J126" s="1">
        <v>3</v>
      </c>
    </row>
    <row r="127" spans="9:11" x14ac:dyDescent="0.3">
      <c r="I127" s="1" t="s">
        <v>320</v>
      </c>
      <c r="J127" s="1">
        <v>2</v>
      </c>
    </row>
    <row r="128" spans="9:11" x14ac:dyDescent="0.3">
      <c r="I128" s="69" t="s">
        <v>321</v>
      </c>
      <c r="J128" s="69">
        <f>J127-1</f>
        <v>1</v>
      </c>
    </row>
    <row r="130" spans="9:12" s="68" customFormat="1" x14ac:dyDescent="0.3">
      <c r="I130" s="33" t="s">
        <v>322</v>
      </c>
      <c r="J130" s="24">
        <f>K122</f>
        <v>0.78147999464739759</v>
      </c>
    </row>
    <row r="131" spans="9:12" x14ac:dyDescent="0.3">
      <c r="I131" s="1" t="s">
        <v>269</v>
      </c>
      <c r="J131" s="1">
        <v>80</v>
      </c>
    </row>
    <row r="134" spans="9:12" x14ac:dyDescent="0.3">
      <c r="I134" s="18" t="s">
        <v>323</v>
      </c>
      <c r="J134" s="20">
        <f>SQRT(J130/(J131*J128))</f>
        <v>9.8835721948556984E-2</v>
      </c>
      <c r="L134" s="1" t="s">
        <v>333</v>
      </c>
    </row>
    <row r="136" spans="9:12" x14ac:dyDescent="0.3">
      <c r="I136" s="99" t="s">
        <v>406</v>
      </c>
    </row>
    <row r="137" spans="9:12" x14ac:dyDescent="0.3">
      <c r="I137" s="1" t="s">
        <v>324</v>
      </c>
      <c r="J137" s="1" t="s">
        <v>325</v>
      </c>
    </row>
    <row r="138" spans="9:12" x14ac:dyDescent="0.3">
      <c r="I138" s="1" t="s">
        <v>326</v>
      </c>
      <c r="J138" s="1" t="s">
        <v>102</v>
      </c>
    </row>
    <row r="139" spans="9:12" x14ac:dyDescent="0.3">
      <c r="I139" s="1" t="s">
        <v>327</v>
      </c>
      <c r="J139" s="1" t="s">
        <v>408</v>
      </c>
    </row>
    <row r="140" spans="9:12" x14ac:dyDescent="0.3">
      <c r="I140" s="1" t="s">
        <v>328</v>
      </c>
      <c r="J140" s="1" t="s">
        <v>329</v>
      </c>
    </row>
    <row r="141" spans="9:12" x14ac:dyDescent="0.3">
      <c r="I141" s="1" t="s">
        <v>330</v>
      </c>
      <c r="J141" s="1" t="s">
        <v>407</v>
      </c>
    </row>
    <row r="142" spans="9:12" x14ac:dyDescent="0.3">
      <c r="I142" s="1" t="s">
        <v>331</v>
      </c>
      <c r="J142" s="1" t="s">
        <v>332</v>
      </c>
    </row>
  </sheetData>
  <mergeCells count="15">
    <mergeCell ref="I124:K124"/>
    <mergeCell ref="I114:K114"/>
    <mergeCell ref="I60:V61"/>
    <mergeCell ref="I91:V91"/>
    <mergeCell ref="P83:X85"/>
    <mergeCell ref="P76:X81"/>
    <mergeCell ref="N106:V108"/>
    <mergeCell ref="B16:G16"/>
    <mergeCell ref="J6:K6"/>
    <mergeCell ref="J8:M8"/>
    <mergeCell ref="I18:V18"/>
    <mergeCell ref="B2:L2"/>
    <mergeCell ref="B6:C6"/>
    <mergeCell ref="L7:M7"/>
    <mergeCell ref="B14:L14"/>
  </mergeCell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2FF2E-322F-4DA3-BCCC-C086E0AE2B0A}">
  <sheetPr>
    <tabColor theme="8"/>
  </sheetPr>
  <dimension ref="B1:X118"/>
  <sheetViews>
    <sheetView workbookViewId="0">
      <selection activeCell="K115" sqref="K115"/>
    </sheetView>
  </sheetViews>
  <sheetFormatPr defaultColWidth="8.77734375" defaultRowHeight="15.6" x14ac:dyDescent="0.3"/>
  <cols>
    <col min="1" max="1" width="1.44140625" style="1" customWidth="1"/>
    <col min="2" max="2" width="21.77734375" style="1" bestFit="1" customWidth="1"/>
    <col min="3" max="3" width="11.21875" style="1" bestFit="1" customWidth="1"/>
    <col min="4" max="4" width="16.5546875" style="1" customWidth="1"/>
    <col min="5" max="5" width="11.44140625" style="1" customWidth="1"/>
    <col min="6" max="7" width="13.44140625" style="1" customWidth="1"/>
    <col min="8" max="8" width="8.77734375" style="1"/>
    <col min="9" max="9" width="3.5546875" style="1" customWidth="1"/>
    <col min="10" max="10" width="12" style="1" bestFit="1" customWidth="1"/>
    <col min="11" max="11" width="25" style="1" customWidth="1"/>
    <col min="12" max="12" width="20.109375" style="1" customWidth="1"/>
    <col min="13" max="13" width="22.109375" style="1" customWidth="1"/>
    <col min="14" max="14" width="9.77734375" style="1" customWidth="1"/>
    <col min="15" max="23" width="8.77734375" style="1" customWidth="1"/>
    <col min="24" max="24" width="9.44140625" style="1" bestFit="1" customWidth="1"/>
    <col min="25" max="16384" width="8.77734375" style="1"/>
  </cols>
  <sheetData>
    <row r="1" spans="2:14" ht="9" customHeight="1" x14ac:dyDescent="0.3"/>
    <row r="2" spans="2:14" x14ac:dyDescent="0.3">
      <c r="B2" s="113" t="s">
        <v>44</v>
      </c>
      <c r="C2" s="113"/>
      <c r="D2" s="113"/>
      <c r="E2" s="113"/>
      <c r="F2" s="113"/>
      <c r="G2" s="113"/>
      <c r="H2" s="113"/>
      <c r="I2" s="113"/>
      <c r="J2" s="113"/>
      <c r="K2" s="113"/>
    </row>
    <row r="4" spans="2:14" x14ac:dyDescent="0.3">
      <c r="B4" s="2" t="s">
        <v>94</v>
      </c>
      <c r="C4" s="1" t="s">
        <v>104</v>
      </c>
    </row>
    <row r="5" spans="2:14" x14ac:dyDescent="0.3">
      <c r="B5" s="2"/>
      <c r="J5" s="3"/>
      <c r="K5" s="3"/>
      <c r="L5" s="3"/>
      <c r="M5" s="3"/>
    </row>
    <row r="6" spans="2:14" x14ac:dyDescent="0.3">
      <c r="B6" s="118" t="s">
        <v>105</v>
      </c>
      <c r="C6" s="118"/>
      <c r="J6" s="118" t="s">
        <v>106</v>
      </c>
      <c r="K6" s="118"/>
      <c r="L6" s="3"/>
      <c r="M6" s="3"/>
    </row>
    <row r="7" spans="2:14" x14ac:dyDescent="0.3">
      <c r="K7" s="139"/>
      <c r="L7" s="139"/>
    </row>
    <row r="8" spans="2:14" x14ac:dyDescent="0.3">
      <c r="B8" s="1" t="s">
        <v>95</v>
      </c>
      <c r="C8" s="1" t="s">
        <v>98</v>
      </c>
      <c r="J8" s="139" t="s">
        <v>103</v>
      </c>
      <c r="K8" s="139"/>
      <c r="L8" s="139"/>
      <c r="M8" s="25"/>
      <c r="N8" s="25"/>
    </row>
    <row r="10" spans="2:14" x14ac:dyDescent="0.3">
      <c r="B10" s="36" t="s">
        <v>96</v>
      </c>
      <c r="C10" s="36" t="s">
        <v>99</v>
      </c>
      <c r="D10" s="36"/>
      <c r="E10" s="36"/>
      <c r="F10" s="36"/>
      <c r="G10" s="36"/>
      <c r="J10" s="40" t="s">
        <v>108</v>
      </c>
      <c r="K10" s="42" t="s">
        <v>109</v>
      </c>
      <c r="L10" s="41" t="s">
        <v>107</v>
      </c>
    </row>
    <row r="11" spans="2:14" x14ac:dyDescent="0.3">
      <c r="J11" s="33"/>
      <c r="K11" s="39"/>
    </row>
    <row r="12" spans="2:14" x14ac:dyDescent="0.3">
      <c r="B12" s="1" t="s">
        <v>97</v>
      </c>
      <c r="C12" s="1" t="s">
        <v>100</v>
      </c>
      <c r="J12" s="1" t="s">
        <v>101</v>
      </c>
      <c r="L12" s="35" t="s">
        <v>102</v>
      </c>
    </row>
    <row r="14" spans="2:14" x14ac:dyDescent="0.3">
      <c r="B14" s="113" t="s">
        <v>43</v>
      </c>
      <c r="C14" s="113"/>
      <c r="D14" s="113"/>
      <c r="E14" s="113"/>
      <c r="F14" s="113"/>
      <c r="G14" s="113"/>
      <c r="H14" s="113"/>
      <c r="I14" s="113"/>
      <c r="J14" s="113"/>
      <c r="K14" s="113"/>
    </row>
    <row r="15" spans="2:14" x14ac:dyDescent="0.3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</row>
    <row r="16" spans="2:14" x14ac:dyDescent="0.3">
      <c r="B16" s="123" t="s">
        <v>113</v>
      </c>
      <c r="C16" s="123"/>
      <c r="D16" s="123"/>
      <c r="E16" s="123"/>
      <c r="F16" s="123"/>
      <c r="G16" s="123"/>
      <c r="H16" s="123"/>
    </row>
    <row r="18" spans="2:23" ht="15.6" customHeight="1" x14ac:dyDescent="0.3">
      <c r="B18" s="7" t="s">
        <v>0</v>
      </c>
      <c r="C18" s="7" t="s">
        <v>86</v>
      </c>
      <c r="D18" s="7" t="s">
        <v>85</v>
      </c>
      <c r="E18" s="7" t="s">
        <v>1</v>
      </c>
      <c r="F18" s="7" t="s">
        <v>2</v>
      </c>
      <c r="G18" s="7" t="s">
        <v>13</v>
      </c>
      <c r="H18" s="7" t="s">
        <v>3</v>
      </c>
      <c r="J18" s="127" t="s">
        <v>88</v>
      </c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</row>
    <row r="19" spans="2:23" x14ac:dyDescent="0.3">
      <c r="B19" s="14">
        <v>329</v>
      </c>
      <c r="C19" s="14">
        <v>7</v>
      </c>
      <c r="D19" s="14">
        <v>853</v>
      </c>
      <c r="E19" s="14" t="s">
        <v>4</v>
      </c>
      <c r="F19" s="14" t="s">
        <v>5</v>
      </c>
      <c r="G19" s="14" t="s">
        <v>11</v>
      </c>
      <c r="H19" s="15">
        <v>2000</v>
      </c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</row>
    <row r="20" spans="2:23" x14ac:dyDescent="0.3">
      <c r="B20" s="14">
        <v>503</v>
      </c>
      <c r="C20" s="14">
        <v>10</v>
      </c>
      <c r="D20" s="14">
        <v>883</v>
      </c>
      <c r="E20" s="14" t="s">
        <v>4</v>
      </c>
      <c r="F20" s="14" t="s">
        <v>6</v>
      </c>
      <c r="G20" s="14" t="s">
        <v>11</v>
      </c>
      <c r="H20" s="15">
        <v>2000</v>
      </c>
    </row>
    <row r="21" spans="2:23" x14ac:dyDescent="0.3">
      <c r="B21" s="14">
        <v>505</v>
      </c>
      <c r="C21" s="14">
        <v>10</v>
      </c>
      <c r="D21" s="14">
        <v>822</v>
      </c>
      <c r="E21" s="14" t="s">
        <v>4</v>
      </c>
      <c r="F21" s="14" t="s">
        <v>5</v>
      </c>
      <c r="G21" s="14" t="s">
        <v>11</v>
      </c>
      <c r="H21" s="15">
        <v>2000</v>
      </c>
      <c r="J21" s="155" t="s">
        <v>185</v>
      </c>
      <c r="K21" t="s">
        <v>87</v>
      </c>
      <c r="L21" t="s">
        <v>334</v>
      </c>
      <c r="M21" t="s">
        <v>335</v>
      </c>
      <c r="N21" s="68"/>
      <c r="P21" s="76" t="s">
        <v>176</v>
      </c>
      <c r="Q21" s="68"/>
    </row>
    <row r="22" spans="2:23" x14ac:dyDescent="0.3">
      <c r="B22" s="14">
        <v>466</v>
      </c>
      <c r="C22" s="14">
        <v>10</v>
      </c>
      <c r="D22" s="14">
        <v>865</v>
      </c>
      <c r="E22" s="14" t="s">
        <v>7</v>
      </c>
      <c r="F22" s="14" t="s">
        <v>5</v>
      </c>
      <c r="G22" s="14" t="s">
        <v>10</v>
      </c>
      <c r="H22" s="15">
        <v>2000</v>
      </c>
      <c r="J22" s="156" t="s">
        <v>5</v>
      </c>
      <c r="K22" s="157">
        <v>47</v>
      </c>
      <c r="L22" s="164">
        <v>6.8723404255319149</v>
      </c>
      <c r="M22" s="164">
        <v>2.6224645001073368</v>
      </c>
      <c r="N22" s="68"/>
      <c r="P22" s="76" t="s">
        <v>119</v>
      </c>
      <c r="Q22" s="68"/>
    </row>
    <row r="23" spans="2:23" x14ac:dyDescent="0.3">
      <c r="B23" s="14">
        <v>359</v>
      </c>
      <c r="C23" s="14">
        <v>7</v>
      </c>
      <c r="D23" s="14">
        <v>751</v>
      </c>
      <c r="E23" s="14" t="s">
        <v>7</v>
      </c>
      <c r="F23" s="14" t="s">
        <v>6</v>
      </c>
      <c r="G23" s="14" t="s">
        <v>10</v>
      </c>
      <c r="H23" s="15">
        <v>2000</v>
      </c>
      <c r="J23" s="156" t="s">
        <v>8</v>
      </c>
      <c r="K23" s="157">
        <v>8</v>
      </c>
      <c r="L23" s="164">
        <v>8.5</v>
      </c>
      <c r="M23" s="164">
        <v>2.9580398915498081</v>
      </c>
      <c r="N23" s="68"/>
      <c r="P23" s="76" t="s">
        <v>120</v>
      </c>
      <c r="Q23" s="68"/>
    </row>
    <row r="24" spans="2:23" x14ac:dyDescent="0.3">
      <c r="B24" s="14">
        <v>546</v>
      </c>
      <c r="C24" s="14">
        <v>8</v>
      </c>
      <c r="D24" s="14">
        <v>870</v>
      </c>
      <c r="E24" s="14" t="s">
        <v>4</v>
      </c>
      <c r="F24" s="14" t="s">
        <v>6</v>
      </c>
      <c r="G24" s="14" t="s">
        <v>10</v>
      </c>
      <c r="H24" s="15">
        <v>2000</v>
      </c>
      <c r="J24" s="156" t="s">
        <v>6</v>
      </c>
      <c r="K24" s="157">
        <v>25</v>
      </c>
      <c r="L24" s="164">
        <v>6.76</v>
      </c>
      <c r="M24" s="164">
        <v>2.717057231638671</v>
      </c>
      <c r="N24" s="68"/>
      <c r="P24" s="76" t="s">
        <v>177</v>
      </c>
      <c r="Q24" s="68"/>
    </row>
    <row r="25" spans="2:23" x14ac:dyDescent="0.3">
      <c r="B25" s="14">
        <v>427</v>
      </c>
      <c r="C25" s="14">
        <v>5</v>
      </c>
      <c r="D25" s="14">
        <v>780</v>
      </c>
      <c r="E25" s="14" t="s">
        <v>7</v>
      </c>
      <c r="F25" s="14" t="s">
        <v>6</v>
      </c>
      <c r="G25" s="14" t="s">
        <v>10</v>
      </c>
      <c r="H25" s="15">
        <v>2000</v>
      </c>
      <c r="J25" s="156" t="s">
        <v>9</v>
      </c>
      <c r="K25" s="157">
        <v>80</v>
      </c>
      <c r="L25" s="164">
        <v>7</v>
      </c>
      <c r="M25" s="164">
        <v>2.734044622898463</v>
      </c>
      <c r="N25" s="68"/>
      <c r="P25" s="76" t="s">
        <v>182</v>
      </c>
      <c r="Q25" s="68"/>
    </row>
    <row r="26" spans="2:23" x14ac:dyDescent="0.3">
      <c r="B26" s="14">
        <v>474</v>
      </c>
      <c r="C26" s="14">
        <v>9</v>
      </c>
      <c r="D26" s="14">
        <v>857</v>
      </c>
      <c r="E26" s="14" t="s">
        <v>7</v>
      </c>
      <c r="F26" s="14" t="s">
        <v>6</v>
      </c>
      <c r="G26" s="14" t="s">
        <v>10</v>
      </c>
      <c r="H26" s="15">
        <v>2000</v>
      </c>
      <c r="J26"/>
      <c r="K26"/>
      <c r="L26"/>
      <c r="M26" s="68"/>
      <c r="N26" s="68"/>
      <c r="P26" s="68"/>
      <c r="Q26" s="68"/>
    </row>
    <row r="27" spans="2:23" x14ac:dyDescent="0.3">
      <c r="B27" s="14">
        <v>382</v>
      </c>
      <c r="C27" s="14">
        <v>3</v>
      </c>
      <c r="D27" s="14">
        <v>818</v>
      </c>
      <c r="E27" s="14" t="s">
        <v>7</v>
      </c>
      <c r="F27" s="14" t="s">
        <v>6</v>
      </c>
      <c r="G27" s="14" t="s">
        <v>10</v>
      </c>
      <c r="H27" s="15">
        <v>2000</v>
      </c>
      <c r="J27"/>
      <c r="K27"/>
      <c r="L27"/>
      <c r="M27" s="68"/>
      <c r="N27" s="68"/>
      <c r="P27" s="76" t="s">
        <v>121</v>
      </c>
      <c r="Q27" s="68"/>
    </row>
    <row r="28" spans="2:23" x14ac:dyDescent="0.3">
      <c r="B28" s="14">
        <v>422</v>
      </c>
      <c r="C28" s="14">
        <v>8</v>
      </c>
      <c r="D28" s="14">
        <v>869</v>
      </c>
      <c r="E28" s="14" t="s">
        <v>7</v>
      </c>
      <c r="F28" s="14" t="s">
        <v>5</v>
      </c>
      <c r="G28" s="14" t="s">
        <v>10</v>
      </c>
      <c r="H28" s="15">
        <v>2000</v>
      </c>
      <c r="J28"/>
      <c r="K28"/>
      <c r="L28"/>
      <c r="M28" s="68"/>
      <c r="N28" s="68"/>
    </row>
    <row r="29" spans="2:23" x14ac:dyDescent="0.3">
      <c r="B29" s="14">
        <v>433</v>
      </c>
      <c r="C29" s="14">
        <v>9</v>
      </c>
      <c r="D29" s="14">
        <v>848</v>
      </c>
      <c r="E29" s="14" t="s">
        <v>4</v>
      </c>
      <c r="F29" s="14" t="s">
        <v>5</v>
      </c>
      <c r="G29" s="14" t="s">
        <v>10</v>
      </c>
      <c r="H29" s="15">
        <v>2018</v>
      </c>
      <c r="J29"/>
      <c r="K29"/>
      <c r="L29"/>
      <c r="M29" s="68"/>
      <c r="N29" s="68"/>
    </row>
    <row r="30" spans="2:23" x14ac:dyDescent="0.3">
      <c r="B30" s="14">
        <v>474</v>
      </c>
      <c r="C30" s="14">
        <v>10</v>
      </c>
      <c r="D30" s="14">
        <v>845</v>
      </c>
      <c r="E30" s="14" t="s">
        <v>7</v>
      </c>
      <c r="F30" s="14" t="s">
        <v>5</v>
      </c>
      <c r="G30" s="14" t="s">
        <v>10</v>
      </c>
      <c r="H30" s="15">
        <v>2018</v>
      </c>
      <c r="J30"/>
      <c r="K30"/>
      <c r="L30"/>
      <c r="M30" s="68"/>
      <c r="N30" s="68"/>
    </row>
    <row r="31" spans="2:23" x14ac:dyDescent="0.3">
      <c r="B31" s="14">
        <v>558</v>
      </c>
      <c r="C31" s="14">
        <v>10</v>
      </c>
      <c r="D31" s="14">
        <v>885</v>
      </c>
      <c r="E31" s="14" t="s">
        <v>7</v>
      </c>
      <c r="F31" s="14" t="s">
        <v>5</v>
      </c>
      <c r="G31" s="14" t="s">
        <v>10</v>
      </c>
      <c r="H31" s="15">
        <v>2018</v>
      </c>
      <c r="J31"/>
      <c r="K31"/>
      <c r="L31"/>
      <c r="M31" s="68"/>
      <c r="N31" s="68"/>
    </row>
    <row r="32" spans="2:23" x14ac:dyDescent="0.3">
      <c r="B32" s="14">
        <v>561</v>
      </c>
      <c r="C32" s="14">
        <v>12</v>
      </c>
      <c r="D32" s="14">
        <v>838</v>
      </c>
      <c r="E32" s="14" t="s">
        <v>4</v>
      </c>
      <c r="F32" s="14" t="s">
        <v>8</v>
      </c>
      <c r="G32" s="14" t="s">
        <v>10</v>
      </c>
      <c r="H32" s="15">
        <v>2018</v>
      </c>
      <c r="J32"/>
      <c r="K32"/>
      <c r="L32"/>
      <c r="M32" s="68"/>
      <c r="N32" s="68"/>
    </row>
    <row r="33" spans="2:15" x14ac:dyDescent="0.3">
      <c r="B33" s="14">
        <v>357</v>
      </c>
      <c r="C33" s="14">
        <v>8</v>
      </c>
      <c r="D33" s="14">
        <v>760</v>
      </c>
      <c r="E33" s="14" t="s">
        <v>4</v>
      </c>
      <c r="F33" s="14" t="s">
        <v>5</v>
      </c>
      <c r="G33" s="14" t="s">
        <v>12</v>
      </c>
      <c r="H33" s="15">
        <v>2018</v>
      </c>
      <c r="J33"/>
      <c r="K33"/>
      <c r="L33"/>
      <c r="M33" s="68"/>
      <c r="N33" s="68"/>
    </row>
    <row r="34" spans="2:15" x14ac:dyDescent="0.3">
      <c r="B34" s="14">
        <v>329</v>
      </c>
      <c r="C34" s="14">
        <v>3</v>
      </c>
      <c r="D34" s="14">
        <v>741</v>
      </c>
      <c r="E34" s="14" t="s">
        <v>4</v>
      </c>
      <c r="F34" s="14" t="s">
        <v>5</v>
      </c>
      <c r="G34" s="14" t="s">
        <v>12</v>
      </c>
      <c r="H34" s="15">
        <v>2018</v>
      </c>
      <c r="J34"/>
      <c r="K34"/>
      <c r="L34"/>
      <c r="M34" s="68"/>
      <c r="N34" s="68"/>
    </row>
    <row r="35" spans="2:15" x14ac:dyDescent="0.3">
      <c r="B35" s="14">
        <v>497</v>
      </c>
      <c r="C35" s="14">
        <v>10</v>
      </c>
      <c r="D35" s="14">
        <v>859</v>
      </c>
      <c r="E35" s="14" t="s">
        <v>7</v>
      </c>
      <c r="F35" s="14" t="s">
        <v>5</v>
      </c>
      <c r="G35" s="14" t="s">
        <v>12</v>
      </c>
      <c r="H35" s="15">
        <v>2018</v>
      </c>
      <c r="J35"/>
      <c r="K35"/>
      <c r="L35"/>
      <c r="M35" s="68"/>
      <c r="N35" s="68"/>
    </row>
    <row r="36" spans="2:15" x14ac:dyDescent="0.3">
      <c r="B36" s="14">
        <v>459</v>
      </c>
      <c r="C36" s="14">
        <v>8</v>
      </c>
      <c r="D36" s="14">
        <v>826</v>
      </c>
      <c r="E36" s="14" t="s">
        <v>7</v>
      </c>
      <c r="F36" s="14" t="s">
        <v>6</v>
      </c>
      <c r="G36" s="14" t="s">
        <v>12</v>
      </c>
      <c r="H36" s="15">
        <v>2018</v>
      </c>
      <c r="J36"/>
      <c r="K36"/>
      <c r="L36"/>
      <c r="M36" s="68"/>
      <c r="N36" s="68"/>
    </row>
    <row r="37" spans="2:15" x14ac:dyDescent="0.3">
      <c r="B37" s="14">
        <v>355</v>
      </c>
      <c r="C37" s="14">
        <v>3</v>
      </c>
      <c r="D37" s="14">
        <v>806</v>
      </c>
      <c r="E37" s="14" t="s">
        <v>7</v>
      </c>
      <c r="F37" s="14" t="s">
        <v>5</v>
      </c>
      <c r="G37" s="14" t="s">
        <v>12</v>
      </c>
      <c r="H37" s="15">
        <v>2018</v>
      </c>
      <c r="J37"/>
      <c r="K37"/>
      <c r="L37"/>
      <c r="M37" s="68"/>
      <c r="N37" s="68"/>
    </row>
    <row r="38" spans="2:15" x14ac:dyDescent="0.3">
      <c r="B38" s="14">
        <v>489</v>
      </c>
      <c r="C38" s="14">
        <v>9</v>
      </c>
      <c r="D38" s="14">
        <v>858</v>
      </c>
      <c r="E38" s="14" t="s">
        <v>4</v>
      </c>
      <c r="F38" s="14" t="s">
        <v>5</v>
      </c>
      <c r="G38" s="14" t="s">
        <v>12</v>
      </c>
      <c r="H38" s="15">
        <v>2018</v>
      </c>
      <c r="J38"/>
      <c r="K38"/>
      <c r="L38"/>
      <c r="M38" s="68"/>
      <c r="N38" s="68"/>
    </row>
    <row r="39" spans="2:15" x14ac:dyDescent="0.3">
      <c r="B39" s="14">
        <v>436</v>
      </c>
      <c r="C39" s="14">
        <v>2</v>
      </c>
      <c r="D39" s="14">
        <v>785</v>
      </c>
      <c r="E39" s="14" t="s">
        <v>7</v>
      </c>
      <c r="F39" s="14" t="s">
        <v>5</v>
      </c>
      <c r="G39" s="14" t="s">
        <v>12</v>
      </c>
      <c r="H39" s="15">
        <v>2000</v>
      </c>
    </row>
    <row r="40" spans="2:15" x14ac:dyDescent="0.3">
      <c r="B40" s="14">
        <v>455</v>
      </c>
      <c r="C40" s="14">
        <v>7</v>
      </c>
      <c r="D40" s="14">
        <v>828</v>
      </c>
      <c r="E40" s="14" t="s">
        <v>4</v>
      </c>
      <c r="F40" s="14" t="s">
        <v>5</v>
      </c>
      <c r="G40" s="14" t="s">
        <v>12</v>
      </c>
      <c r="H40" s="15">
        <v>2000</v>
      </c>
      <c r="K40" s="23" t="s">
        <v>339</v>
      </c>
      <c r="L40" s="23" t="s">
        <v>341</v>
      </c>
      <c r="M40" s="23" t="s">
        <v>343</v>
      </c>
    </row>
    <row r="41" spans="2:15" x14ac:dyDescent="0.3">
      <c r="B41" s="14">
        <v>514</v>
      </c>
      <c r="C41" s="14">
        <v>11</v>
      </c>
      <c r="D41" s="14">
        <v>980</v>
      </c>
      <c r="E41" s="14" t="s">
        <v>7</v>
      </c>
      <c r="F41" s="14" t="s">
        <v>5</v>
      </c>
      <c r="G41" s="14" t="s">
        <v>12</v>
      </c>
      <c r="H41" s="15">
        <v>2000</v>
      </c>
      <c r="J41" s="2" t="s">
        <v>185</v>
      </c>
      <c r="K41" s="2" t="s">
        <v>87</v>
      </c>
      <c r="L41" s="2" t="s">
        <v>334</v>
      </c>
      <c r="M41" s="2" t="s">
        <v>335</v>
      </c>
      <c r="O41" s="76"/>
    </row>
    <row r="42" spans="2:15" x14ac:dyDescent="0.3">
      <c r="B42" s="14">
        <v>503</v>
      </c>
      <c r="C42" s="14">
        <v>8</v>
      </c>
      <c r="D42" s="14">
        <v>857</v>
      </c>
      <c r="E42" s="14" t="s">
        <v>4</v>
      </c>
      <c r="F42" s="14" t="s">
        <v>5</v>
      </c>
      <c r="G42" s="14" t="s">
        <v>12</v>
      </c>
      <c r="H42" s="15">
        <v>2000</v>
      </c>
      <c r="J42" s="1" t="s">
        <v>5</v>
      </c>
      <c r="K42" s="1">
        <v>47</v>
      </c>
      <c r="L42" s="19">
        <v>6.8723404255319149</v>
      </c>
      <c r="M42" s="19">
        <v>2.6224645001073368</v>
      </c>
    </row>
    <row r="43" spans="2:15" x14ac:dyDescent="0.3">
      <c r="B43" s="14">
        <v>380</v>
      </c>
      <c r="C43" s="14">
        <v>9</v>
      </c>
      <c r="D43" s="14">
        <v>803</v>
      </c>
      <c r="E43" s="14" t="s">
        <v>4</v>
      </c>
      <c r="F43" s="14" t="s">
        <v>6</v>
      </c>
      <c r="G43" s="14" t="s">
        <v>12</v>
      </c>
      <c r="H43" s="15">
        <v>2000</v>
      </c>
      <c r="J43" s="1" t="s">
        <v>8</v>
      </c>
      <c r="K43" s="1">
        <v>8</v>
      </c>
      <c r="L43" s="19">
        <v>8.5</v>
      </c>
      <c r="M43" s="19">
        <v>2.9580398915498081</v>
      </c>
    </row>
    <row r="44" spans="2:15" x14ac:dyDescent="0.3">
      <c r="B44" s="14">
        <v>432</v>
      </c>
      <c r="C44" s="14">
        <v>6</v>
      </c>
      <c r="D44" s="14">
        <v>819</v>
      </c>
      <c r="E44" s="14" t="s">
        <v>4</v>
      </c>
      <c r="F44" s="14" t="s">
        <v>5</v>
      </c>
      <c r="G44" s="14" t="s">
        <v>12</v>
      </c>
      <c r="H44" s="15">
        <v>2000</v>
      </c>
      <c r="J44" s="1" t="s">
        <v>6</v>
      </c>
      <c r="K44" s="1">
        <v>25</v>
      </c>
      <c r="L44" s="19">
        <v>6.76</v>
      </c>
      <c r="M44" s="19">
        <v>2.717057231638671</v>
      </c>
    </row>
    <row r="45" spans="2:15" x14ac:dyDescent="0.3">
      <c r="B45" s="14">
        <v>478</v>
      </c>
      <c r="C45" s="14">
        <v>6</v>
      </c>
      <c r="D45" s="14">
        <v>821</v>
      </c>
      <c r="E45" s="14" t="s">
        <v>4</v>
      </c>
      <c r="F45" s="14" t="s">
        <v>5</v>
      </c>
      <c r="G45" s="14" t="s">
        <v>12</v>
      </c>
      <c r="H45" s="15">
        <v>2000</v>
      </c>
      <c r="J45" s="2" t="s">
        <v>9</v>
      </c>
      <c r="K45" s="2">
        <v>80</v>
      </c>
      <c r="L45" s="20">
        <v>7</v>
      </c>
      <c r="M45" s="20">
        <v>2.734044622898463</v>
      </c>
    </row>
    <row r="46" spans="2:15" ht="15.6" customHeight="1" x14ac:dyDescent="0.3">
      <c r="B46" s="14">
        <v>406</v>
      </c>
      <c r="C46" s="14">
        <v>3</v>
      </c>
      <c r="D46" s="14">
        <v>798</v>
      </c>
      <c r="E46" s="14" t="s">
        <v>7</v>
      </c>
      <c r="F46" s="14" t="s">
        <v>6</v>
      </c>
      <c r="G46" s="14" t="s">
        <v>12</v>
      </c>
      <c r="H46" s="15">
        <v>2000</v>
      </c>
      <c r="K46" s="23" t="s">
        <v>338</v>
      </c>
      <c r="L46" s="23" t="s">
        <v>340</v>
      </c>
      <c r="M46" s="23" t="s">
        <v>342</v>
      </c>
    </row>
    <row r="47" spans="2:15" ht="15.6" customHeight="1" x14ac:dyDescent="0.3">
      <c r="B47" s="14">
        <v>471</v>
      </c>
      <c r="C47" s="14">
        <v>9</v>
      </c>
      <c r="D47" s="14">
        <v>815</v>
      </c>
      <c r="E47" s="14" t="s">
        <v>4</v>
      </c>
      <c r="F47" s="14" t="s">
        <v>6</v>
      </c>
      <c r="G47" s="14" t="s">
        <v>12</v>
      </c>
      <c r="H47" s="15">
        <v>2000</v>
      </c>
    </row>
    <row r="48" spans="2:15" x14ac:dyDescent="0.3">
      <c r="B48" s="14">
        <v>444</v>
      </c>
      <c r="C48" s="14">
        <v>2</v>
      </c>
      <c r="D48" s="14">
        <v>757</v>
      </c>
      <c r="E48" s="14" t="s">
        <v>4</v>
      </c>
      <c r="F48" s="14" t="s">
        <v>6</v>
      </c>
      <c r="G48" s="14" t="s">
        <v>11</v>
      </c>
      <c r="H48" s="15">
        <v>2000</v>
      </c>
    </row>
    <row r="49" spans="2:22" ht="15.6" customHeight="1" x14ac:dyDescent="0.3">
      <c r="B49" s="14">
        <v>493</v>
      </c>
      <c r="C49" s="14">
        <v>10</v>
      </c>
      <c r="D49" s="14">
        <v>1008</v>
      </c>
      <c r="E49" s="14" t="s">
        <v>4</v>
      </c>
      <c r="F49" s="14" t="s">
        <v>5</v>
      </c>
      <c r="G49" s="14" t="s">
        <v>11</v>
      </c>
      <c r="H49" s="15">
        <v>2018</v>
      </c>
      <c r="N49" s="151" t="s">
        <v>336</v>
      </c>
      <c r="O49" s="151"/>
      <c r="P49" s="151"/>
      <c r="Q49" s="151"/>
      <c r="R49" s="151"/>
      <c r="S49" s="151"/>
      <c r="T49" s="151"/>
      <c r="U49" s="151"/>
      <c r="V49" s="151"/>
    </row>
    <row r="50" spans="2:22" x14ac:dyDescent="0.3">
      <c r="B50" s="14">
        <v>452</v>
      </c>
      <c r="C50" s="14">
        <v>9</v>
      </c>
      <c r="D50" s="14">
        <v>831</v>
      </c>
      <c r="E50" s="14" t="s">
        <v>4</v>
      </c>
      <c r="F50" s="14" t="s">
        <v>6</v>
      </c>
      <c r="G50" s="14" t="s">
        <v>11</v>
      </c>
      <c r="H50" s="15">
        <v>2018</v>
      </c>
      <c r="N50" s="151"/>
      <c r="O50" s="151"/>
      <c r="P50" s="151"/>
      <c r="Q50" s="151"/>
      <c r="R50" s="151"/>
      <c r="S50" s="151"/>
      <c r="T50" s="151"/>
      <c r="U50" s="151"/>
      <c r="V50" s="151"/>
    </row>
    <row r="51" spans="2:22" x14ac:dyDescent="0.3">
      <c r="B51" s="14">
        <v>461</v>
      </c>
      <c r="C51" s="14">
        <v>6</v>
      </c>
      <c r="D51" s="14">
        <v>849</v>
      </c>
      <c r="E51" s="14" t="s">
        <v>4</v>
      </c>
      <c r="F51" s="14" t="s">
        <v>5</v>
      </c>
      <c r="G51" s="14" t="s">
        <v>11</v>
      </c>
      <c r="H51" s="15">
        <v>2018</v>
      </c>
      <c r="N51" s="151"/>
      <c r="O51" s="151"/>
      <c r="P51" s="151"/>
      <c r="Q51" s="151"/>
      <c r="R51" s="151"/>
      <c r="S51" s="151"/>
      <c r="T51" s="151"/>
      <c r="U51" s="151"/>
      <c r="V51" s="151"/>
    </row>
    <row r="52" spans="2:22" x14ac:dyDescent="0.3">
      <c r="B52" s="14">
        <v>496</v>
      </c>
      <c r="C52" s="14">
        <v>8</v>
      </c>
      <c r="D52" s="14">
        <v>839</v>
      </c>
      <c r="E52" s="14" t="s">
        <v>4</v>
      </c>
      <c r="F52" s="14" t="s">
        <v>8</v>
      </c>
      <c r="G52" s="14" t="s">
        <v>11</v>
      </c>
      <c r="H52" s="15">
        <v>2018</v>
      </c>
    </row>
    <row r="53" spans="2:22" x14ac:dyDescent="0.3">
      <c r="B53" s="14">
        <v>469</v>
      </c>
      <c r="C53" s="14">
        <v>8</v>
      </c>
      <c r="D53" s="14">
        <v>812</v>
      </c>
      <c r="E53" s="14" t="s">
        <v>4</v>
      </c>
      <c r="F53" s="14" t="s">
        <v>5</v>
      </c>
      <c r="G53" s="14" t="s">
        <v>11</v>
      </c>
      <c r="H53" s="15">
        <v>2018</v>
      </c>
    </row>
    <row r="54" spans="2:22" ht="15.6" customHeight="1" x14ac:dyDescent="0.3">
      <c r="B54" s="14">
        <v>442</v>
      </c>
      <c r="C54" s="14">
        <v>9</v>
      </c>
      <c r="D54" s="14">
        <v>809</v>
      </c>
      <c r="E54" s="14" t="s">
        <v>4</v>
      </c>
      <c r="F54" s="14" t="s">
        <v>6</v>
      </c>
      <c r="G54" s="14" t="s">
        <v>11</v>
      </c>
      <c r="H54" s="15">
        <v>2018</v>
      </c>
      <c r="N54" s="142" t="s">
        <v>337</v>
      </c>
      <c r="O54" s="143"/>
      <c r="P54" s="143"/>
      <c r="Q54" s="143"/>
      <c r="R54" s="143"/>
      <c r="S54" s="143"/>
      <c r="T54" s="143"/>
      <c r="U54" s="143"/>
      <c r="V54" s="144"/>
    </row>
    <row r="55" spans="2:22" x14ac:dyDescent="0.3">
      <c r="B55" s="14">
        <v>414</v>
      </c>
      <c r="C55" s="14">
        <v>4</v>
      </c>
      <c r="D55" s="14">
        <v>864</v>
      </c>
      <c r="E55" s="14" t="s">
        <v>7</v>
      </c>
      <c r="F55" s="14" t="s">
        <v>6</v>
      </c>
      <c r="G55" s="14" t="s">
        <v>11</v>
      </c>
      <c r="H55" s="15">
        <v>2018</v>
      </c>
      <c r="N55" s="145"/>
      <c r="O55" s="146"/>
      <c r="P55" s="146"/>
      <c r="Q55" s="146"/>
      <c r="R55" s="146"/>
      <c r="S55" s="146"/>
      <c r="T55" s="146"/>
      <c r="U55" s="146"/>
      <c r="V55" s="147"/>
    </row>
    <row r="56" spans="2:22" x14ac:dyDescent="0.3">
      <c r="B56" s="14">
        <v>459</v>
      </c>
      <c r="C56" s="14">
        <v>11</v>
      </c>
      <c r="D56" s="14">
        <v>859</v>
      </c>
      <c r="E56" s="14" t="s">
        <v>4</v>
      </c>
      <c r="F56" s="14" t="s">
        <v>8</v>
      </c>
      <c r="G56" s="14" t="s">
        <v>11</v>
      </c>
      <c r="H56" s="15">
        <v>2018</v>
      </c>
      <c r="N56" s="148"/>
      <c r="O56" s="149"/>
      <c r="P56" s="149"/>
      <c r="Q56" s="149"/>
      <c r="R56" s="149"/>
      <c r="S56" s="149"/>
      <c r="T56" s="149"/>
      <c r="U56" s="149"/>
      <c r="V56" s="150"/>
    </row>
    <row r="57" spans="2:22" x14ac:dyDescent="0.3">
      <c r="B57" s="14">
        <v>457</v>
      </c>
      <c r="C57" s="14">
        <v>2</v>
      </c>
      <c r="D57" s="14">
        <v>815</v>
      </c>
      <c r="E57" s="14" t="s">
        <v>4</v>
      </c>
      <c r="F57" s="14" t="s">
        <v>8</v>
      </c>
      <c r="G57" s="14" t="s">
        <v>11</v>
      </c>
      <c r="H57" s="15">
        <v>2018</v>
      </c>
    </row>
    <row r="58" spans="2:22" x14ac:dyDescent="0.3">
      <c r="B58" s="14">
        <v>462</v>
      </c>
      <c r="C58" s="14">
        <v>6</v>
      </c>
      <c r="D58" s="14">
        <v>799</v>
      </c>
      <c r="E58" s="14" t="s">
        <v>4</v>
      </c>
      <c r="F58" s="14" t="s">
        <v>6</v>
      </c>
      <c r="G58" s="14" t="s">
        <v>11</v>
      </c>
      <c r="H58" s="15">
        <v>2018</v>
      </c>
    </row>
    <row r="59" spans="2:22" x14ac:dyDescent="0.3">
      <c r="B59" s="14">
        <v>570</v>
      </c>
      <c r="C59" s="14">
        <v>9</v>
      </c>
      <c r="D59" s="14">
        <v>844</v>
      </c>
      <c r="E59" s="14" t="s">
        <v>4</v>
      </c>
      <c r="F59" s="14" t="s">
        <v>8</v>
      </c>
      <c r="G59" s="14" t="s">
        <v>11</v>
      </c>
      <c r="H59" s="15">
        <v>2000</v>
      </c>
    </row>
    <row r="60" spans="2:22" x14ac:dyDescent="0.3">
      <c r="B60" s="14">
        <v>439</v>
      </c>
      <c r="C60" s="14">
        <v>9</v>
      </c>
      <c r="D60" s="14">
        <v>832</v>
      </c>
      <c r="E60" s="14" t="s">
        <v>7</v>
      </c>
      <c r="F60" s="14" t="s">
        <v>5</v>
      </c>
      <c r="G60" s="14" t="s">
        <v>10</v>
      </c>
      <c r="H60" s="15">
        <v>2000</v>
      </c>
    </row>
    <row r="61" spans="2:22" x14ac:dyDescent="0.3">
      <c r="B61" s="14">
        <v>369</v>
      </c>
      <c r="C61" s="14">
        <v>5</v>
      </c>
      <c r="D61" s="14">
        <v>842</v>
      </c>
      <c r="E61" s="14" t="s">
        <v>7</v>
      </c>
      <c r="F61" s="14" t="s">
        <v>5</v>
      </c>
      <c r="G61" s="14" t="s">
        <v>10</v>
      </c>
      <c r="H61" s="15">
        <v>2000</v>
      </c>
    </row>
    <row r="62" spans="2:22" x14ac:dyDescent="0.3">
      <c r="B62" s="14">
        <v>390</v>
      </c>
      <c r="C62" s="14">
        <v>2</v>
      </c>
      <c r="D62" s="14">
        <v>792</v>
      </c>
      <c r="E62" s="14" t="s">
        <v>4</v>
      </c>
      <c r="F62" s="14" t="s">
        <v>5</v>
      </c>
      <c r="G62" s="14" t="s">
        <v>10</v>
      </c>
      <c r="H62" s="15">
        <v>2000</v>
      </c>
    </row>
    <row r="63" spans="2:22" x14ac:dyDescent="0.3">
      <c r="B63" s="14">
        <v>469</v>
      </c>
      <c r="C63" s="14">
        <v>9</v>
      </c>
      <c r="D63" s="14">
        <v>775</v>
      </c>
      <c r="E63" s="14" t="s">
        <v>7</v>
      </c>
      <c r="F63" s="14" t="s">
        <v>6</v>
      </c>
      <c r="G63" s="14" t="s">
        <v>10</v>
      </c>
      <c r="H63" s="15">
        <v>2000</v>
      </c>
      <c r="K63" s="3" t="s">
        <v>344</v>
      </c>
      <c r="L63" s="3" t="s">
        <v>345</v>
      </c>
    </row>
    <row r="64" spans="2:22" x14ac:dyDescent="0.3">
      <c r="B64" s="14">
        <v>381</v>
      </c>
      <c r="C64" s="14">
        <v>9</v>
      </c>
      <c r="D64" s="14">
        <v>882</v>
      </c>
      <c r="E64" s="14" t="s">
        <v>4</v>
      </c>
      <c r="F64" s="14" t="s">
        <v>5</v>
      </c>
      <c r="G64" s="14" t="s">
        <v>10</v>
      </c>
      <c r="H64" s="15">
        <v>2000</v>
      </c>
      <c r="J64" s="23" t="s">
        <v>340</v>
      </c>
      <c r="K64" s="28">
        <f>L45</f>
        <v>7</v>
      </c>
      <c r="L64" s="20">
        <f>SUMPRODUCT(K42:K44,L42:L44)/K45</f>
        <v>7</v>
      </c>
    </row>
    <row r="65" spans="2:24" x14ac:dyDescent="0.3">
      <c r="B65" s="14">
        <v>501</v>
      </c>
      <c r="C65" s="14">
        <v>7</v>
      </c>
      <c r="D65" s="14">
        <v>874</v>
      </c>
      <c r="E65" s="14" t="s">
        <v>4</v>
      </c>
      <c r="F65" s="14" t="s">
        <v>5</v>
      </c>
      <c r="G65" s="14" t="s">
        <v>10</v>
      </c>
      <c r="H65" s="15">
        <v>2000</v>
      </c>
    </row>
    <row r="66" spans="2:24" x14ac:dyDescent="0.3">
      <c r="B66" s="14">
        <v>432</v>
      </c>
      <c r="C66" s="14">
        <v>6</v>
      </c>
      <c r="D66" s="14">
        <v>837</v>
      </c>
      <c r="E66" s="14" t="s">
        <v>7</v>
      </c>
      <c r="F66" s="14" t="s">
        <v>6</v>
      </c>
      <c r="G66" s="14" t="s">
        <v>10</v>
      </c>
      <c r="H66" s="15">
        <v>2000</v>
      </c>
    </row>
    <row r="67" spans="2:24" x14ac:dyDescent="0.3">
      <c r="B67" s="14">
        <v>392</v>
      </c>
      <c r="C67" s="14">
        <v>5</v>
      </c>
      <c r="D67" s="14">
        <v>774</v>
      </c>
      <c r="E67" s="14" t="s">
        <v>4</v>
      </c>
      <c r="F67" s="14" t="s">
        <v>5</v>
      </c>
      <c r="G67" s="14" t="s">
        <v>10</v>
      </c>
      <c r="H67" s="15">
        <v>2000</v>
      </c>
    </row>
    <row r="68" spans="2:24" x14ac:dyDescent="0.3">
      <c r="B68" s="14">
        <v>441</v>
      </c>
      <c r="C68" s="14">
        <v>1</v>
      </c>
      <c r="D68" s="14">
        <v>823</v>
      </c>
      <c r="E68" s="14" t="s">
        <v>4</v>
      </c>
      <c r="F68" s="14" t="s">
        <v>5</v>
      </c>
      <c r="G68" s="14" t="s">
        <v>10</v>
      </c>
      <c r="H68" s="15">
        <v>2000</v>
      </c>
    </row>
    <row r="69" spans="2:24" x14ac:dyDescent="0.3">
      <c r="B69" s="14">
        <v>448</v>
      </c>
      <c r="C69" s="14">
        <v>8</v>
      </c>
      <c r="D69" s="14">
        <v>790</v>
      </c>
      <c r="E69" s="14" t="s">
        <v>4</v>
      </c>
      <c r="F69" s="14" t="s">
        <v>6</v>
      </c>
      <c r="G69" s="14" t="s">
        <v>10</v>
      </c>
      <c r="H69" s="15">
        <v>2018</v>
      </c>
    </row>
    <row r="70" spans="2:24" ht="15.6" customHeight="1" x14ac:dyDescent="0.3">
      <c r="B70" s="14">
        <v>468</v>
      </c>
      <c r="C70" s="14">
        <v>4</v>
      </c>
      <c r="D70" s="14">
        <v>800</v>
      </c>
      <c r="E70" s="14" t="s">
        <v>4</v>
      </c>
      <c r="F70" s="14" t="s">
        <v>6</v>
      </c>
      <c r="G70" s="14" t="s">
        <v>12</v>
      </c>
      <c r="H70" s="15">
        <v>2018</v>
      </c>
      <c r="J70" s="127" t="s">
        <v>89</v>
      </c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</row>
    <row r="71" spans="2:24" x14ac:dyDescent="0.3">
      <c r="B71" s="14">
        <v>467</v>
      </c>
      <c r="C71" s="14">
        <v>7</v>
      </c>
      <c r="D71" s="14">
        <v>827</v>
      </c>
      <c r="E71" s="14" t="s">
        <v>7</v>
      </c>
      <c r="F71" s="14" t="s">
        <v>8</v>
      </c>
      <c r="G71" s="14" t="s">
        <v>12</v>
      </c>
      <c r="H71" s="15">
        <v>2018</v>
      </c>
    </row>
    <row r="72" spans="2:24" x14ac:dyDescent="0.3">
      <c r="B72" s="14">
        <v>478</v>
      </c>
      <c r="C72" s="14">
        <v>6</v>
      </c>
      <c r="D72" s="14">
        <v>830</v>
      </c>
      <c r="E72" s="14" t="s">
        <v>4</v>
      </c>
      <c r="F72" s="14" t="s">
        <v>6</v>
      </c>
      <c r="G72" s="14" t="s">
        <v>12</v>
      </c>
      <c r="H72" s="15">
        <v>2018</v>
      </c>
      <c r="J72" s="33" t="s">
        <v>346</v>
      </c>
    </row>
    <row r="73" spans="2:24" x14ac:dyDescent="0.3">
      <c r="B73" s="14">
        <v>515</v>
      </c>
      <c r="C73" s="14">
        <v>14</v>
      </c>
      <c r="D73" s="14">
        <v>895</v>
      </c>
      <c r="E73" s="14" t="s">
        <v>4</v>
      </c>
      <c r="F73" s="14" t="s">
        <v>6</v>
      </c>
      <c r="G73" s="14" t="s">
        <v>12</v>
      </c>
      <c r="H73" s="15">
        <v>2018</v>
      </c>
      <c r="I73" s="68"/>
      <c r="J73" s="68" t="s">
        <v>347</v>
      </c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</row>
    <row r="74" spans="2:24" x14ac:dyDescent="0.3">
      <c r="B74" s="14">
        <v>411</v>
      </c>
      <c r="C74" s="14">
        <v>6</v>
      </c>
      <c r="D74" s="14">
        <v>804</v>
      </c>
      <c r="E74" s="14" t="s">
        <v>7</v>
      </c>
      <c r="F74" s="14" t="s">
        <v>5</v>
      </c>
      <c r="G74" s="14" t="s">
        <v>12</v>
      </c>
      <c r="H74" s="15">
        <v>2018</v>
      </c>
    </row>
    <row r="75" spans="2:24" x14ac:dyDescent="0.3">
      <c r="B75" s="14">
        <v>504</v>
      </c>
      <c r="C75" s="14">
        <v>8</v>
      </c>
      <c r="D75" s="14">
        <v>866</v>
      </c>
      <c r="E75" s="14" t="s">
        <v>7</v>
      </c>
      <c r="F75" s="14" t="s">
        <v>8</v>
      </c>
      <c r="G75" s="14" t="s">
        <v>12</v>
      </c>
      <c r="H75" s="15">
        <v>2018</v>
      </c>
      <c r="J75" s="33" t="s">
        <v>348</v>
      </c>
      <c r="M75" s="1" t="s">
        <v>349</v>
      </c>
    </row>
    <row r="76" spans="2:24" x14ac:dyDescent="0.3">
      <c r="B76" s="14">
        <v>504</v>
      </c>
      <c r="C76" s="14">
        <v>9</v>
      </c>
      <c r="D76" s="14">
        <v>842</v>
      </c>
      <c r="E76" s="14" t="s">
        <v>4</v>
      </c>
      <c r="F76" s="14" t="s">
        <v>5</v>
      </c>
      <c r="G76" s="14" t="s">
        <v>12</v>
      </c>
      <c r="H76" s="15">
        <v>2018</v>
      </c>
    </row>
    <row r="77" spans="2:24" x14ac:dyDescent="0.3">
      <c r="B77" s="14">
        <v>392</v>
      </c>
      <c r="C77" s="14">
        <v>8</v>
      </c>
      <c r="D77" s="14">
        <v>851</v>
      </c>
      <c r="E77" s="14" t="s">
        <v>4</v>
      </c>
      <c r="F77" s="14" t="s">
        <v>5</v>
      </c>
      <c r="G77" s="14" t="s">
        <v>12</v>
      </c>
      <c r="H77" s="15">
        <v>2018</v>
      </c>
      <c r="K77" s="33" t="s">
        <v>350</v>
      </c>
    </row>
    <row r="78" spans="2:24" x14ac:dyDescent="0.3">
      <c r="B78" s="14">
        <v>423</v>
      </c>
      <c r="C78" s="14">
        <v>10</v>
      </c>
      <c r="D78" s="14">
        <v>835</v>
      </c>
      <c r="E78" s="14" t="s">
        <v>4</v>
      </c>
      <c r="F78" s="14" t="s">
        <v>5</v>
      </c>
      <c r="G78" s="14" t="s">
        <v>12</v>
      </c>
      <c r="H78" s="15">
        <v>2018</v>
      </c>
    </row>
    <row r="79" spans="2:24" ht="17.399999999999999" x14ac:dyDescent="0.3">
      <c r="B79" s="14">
        <v>410</v>
      </c>
      <c r="C79" s="14">
        <v>7</v>
      </c>
      <c r="D79" s="14">
        <v>866</v>
      </c>
      <c r="E79" s="14" t="s">
        <v>4</v>
      </c>
      <c r="F79" s="14" t="s">
        <v>5</v>
      </c>
      <c r="G79" s="14" t="s">
        <v>12</v>
      </c>
      <c r="H79" s="15">
        <v>2000</v>
      </c>
      <c r="J79" s="8" t="s">
        <v>90</v>
      </c>
      <c r="K79" s="26">
        <f>M45^2</f>
        <v>7.4749999999999988</v>
      </c>
      <c r="M79" s="68"/>
      <c r="N79" s="68"/>
    </row>
    <row r="80" spans="2:24" x14ac:dyDescent="0.3">
      <c r="B80" s="14">
        <v>529</v>
      </c>
      <c r="C80" s="14">
        <v>4</v>
      </c>
      <c r="D80" s="14">
        <v>846</v>
      </c>
      <c r="E80" s="14" t="s">
        <v>7</v>
      </c>
      <c r="F80" s="14" t="s">
        <v>5</v>
      </c>
      <c r="G80" s="14" t="s">
        <v>12</v>
      </c>
      <c r="H80" s="15">
        <v>2000</v>
      </c>
      <c r="M80" s="68"/>
      <c r="N80" s="68"/>
    </row>
    <row r="81" spans="2:14" x14ac:dyDescent="0.3">
      <c r="B81" s="14">
        <v>477</v>
      </c>
      <c r="C81" s="14">
        <v>2</v>
      </c>
      <c r="D81" s="14">
        <v>802</v>
      </c>
      <c r="E81" s="14" t="s">
        <v>4</v>
      </c>
      <c r="F81" s="14" t="s">
        <v>5</v>
      </c>
      <c r="G81" s="14" t="s">
        <v>12</v>
      </c>
      <c r="H81" s="15">
        <v>2000</v>
      </c>
    </row>
    <row r="82" spans="2:14" ht="18.600000000000001" x14ac:dyDescent="0.4">
      <c r="B82" s="14">
        <v>540</v>
      </c>
      <c r="C82" s="14">
        <v>11</v>
      </c>
      <c r="D82" s="14">
        <v>847</v>
      </c>
      <c r="E82" s="14" t="s">
        <v>4</v>
      </c>
      <c r="F82" s="14" t="s">
        <v>8</v>
      </c>
      <c r="G82" s="14" t="s">
        <v>12</v>
      </c>
      <c r="H82" s="15">
        <v>2000</v>
      </c>
      <c r="J82" s="8" t="s">
        <v>91</v>
      </c>
      <c r="K82" s="26">
        <f>SUMPRODUCT(K42:K44,M42:M44^2)/K45</f>
        <v>7.2224255319148938</v>
      </c>
    </row>
    <row r="83" spans="2:14" x14ac:dyDescent="0.3">
      <c r="B83" s="14">
        <v>450</v>
      </c>
      <c r="C83" s="14">
        <v>6</v>
      </c>
      <c r="D83" s="14">
        <v>856</v>
      </c>
      <c r="E83" s="14" t="s">
        <v>4</v>
      </c>
      <c r="F83" s="14" t="s">
        <v>5</v>
      </c>
      <c r="G83" s="14" t="s">
        <v>12</v>
      </c>
      <c r="H83" s="15">
        <v>2000</v>
      </c>
    </row>
    <row r="84" spans="2:14" x14ac:dyDescent="0.3">
      <c r="B84" s="14">
        <v>390</v>
      </c>
      <c r="C84" s="14">
        <v>5</v>
      </c>
      <c r="D84" s="14">
        <v>799</v>
      </c>
      <c r="E84" s="14" t="s">
        <v>4</v>
      </c>
      <c r="F84" s="14" t="s">
        <v>5</v>
      </c>
      <c r="G84" s="14" t="s">
        <v>12</v>
      </c>
      <c r="H84" s="15">
        <v>2000</v>
      </c>
    </row>
    <row r="85" spans="2:14" x14ac:dyDescent="0.3">
      <c r="B85" s="14">
        <v>424</v>
      </c>
      <c r="C85" s="14">
        <v>4</v>
      </c>
      <c r="D85" s="14">
        <v>827</v>
      </c>
      <c r="E85" s="14" t="s">
        <v>4</v>
      </c>
      <c r="F85" s="14" t="s">
        <v>5</v>
      </c>
      <c r="G85" s="14" t="s">
        <v>12</v>
      </c>
      <c r="H85" s="15">
        <v>2000</v>
      </c>
    </row>
    <row r="86" spans="2:14" x14ac:dyDescent="0.3">
      <c r="B86" s="14">
        <v>433</v>
      </c>
      <c r="C86" s="14">
        <v>7</v>
      </c>
      <c r="D86" s="14">
        <v>817</v>
      </c>
      <c r="E86" s="14" t="s">
        <v>4</v>
      </c>
      <c r="F86" s="14" t="s">
        <v>5</v>
      </c>
      <c r="G86" s="14" t="s">
        <v>12</v>
      </c>
      <c r="H86" s="15">
        <v>2000</v>
      </c>
    </row>
    <row r="87" spans="2:14" x14ac:dyDescent="0.3">
      <c r="B87" s="14">
        <v>428</v>
      </c>
      <c r="C87" s="14">
        <v>7</v>
      </c>
      <c r="D87" s="14">
        <v>842</v>
      </c>
      <c r="E87" s="14" t="s">
        <v>4</v>
      </c>
      <c r="F87" s="14" t="s">
        <v>6</v>
      </c>
      <c r="G87" s="14" t="s">
        <v>12</v>
      </c>
      <c r="H87" s="15">
        <v>2000</v>
      </c>
      <c r="N87" s="2"/>
    </row>
    <row r="88" spans="2:14" x14ac:dyDescent="0.3">
      <c r="B88" s="14">
        <v>494</v>
      </c>
      <c r="C88" s="14">
        <v>7</v>
      </c>
      <c r="D88" s="14">
        <v>815</v>
      </c>
      <c r="E88" s="14" t="s">
        <v>4</v>
      </c>
      <c r="F88" s="14" t="s">
        <v>5</v>
      </c>
      <c r="G88" s="14" t="s">
        <v>12</v>
      </c>
      <c r="H88" s="15">
        <v>2000</v>
      </c>
    </row>
    <row r="89" spans="2:14" ht="18.600000000000001" x14ac:dyDescent="0.4">
      <c r="B89" s="14">
        <v>396</v>
      </c>
      <c r="C89" s="14">
        <v>6</v>
      </c>
      <c r="D89" s="14">
        <v>784</v>
      </c>
      <c r="E89" s="14" t="s">
        <v>7</v>
      </c>
      <c r="F89" s="14" t="s">
        <v>5</v>
      </c>
      <c r="G89" s="14" t="s">
        <v>12</v>
      </c>
      <c r="H89" s="15">
        <v>2018</v>
      </c>
      <c r="J89" s="8" t="s">
        <v>92</v>
      </c>
      <c r="K89" s="27">
        <f>K79-K82</f>
        <v>0.25257446808510498</v>
      </c>
    </row>
    <row r="90" spans="2:14" x14ac:dyDescent="0.3">
      <c r="B90" s="14">
        <v>458</v>
      </c>
      <c r="C90" s="14">
        <v>4</v>
      </c>
      <c r="D90" s="14">
        <v>817</v>
      </c>
      <c r="E90" s="14" t="s">
        <v>4</v>
      </c>
      <c r="F90" s="14" t="s">
        <v>5</v>
      </c>
      <c r="G90" s="14" t="s">
        <v>12</v>
      </c>
      <c r="H90" s="15">
        <v>2018</v>
      </c>
      <c r="J90" s="139"/>
      <c r="K90" s="139"/>
    </row>
    <row r="91" spans="2:14" x14ac:dyDescent="0.3">
      <c r="B91" s="14">
        <v>493</v>
      </c>
      <c r="C91" s="14">
        <v>6</v>
      </c>
      <c r="D91" s="14">
        <v>816</v>
      </c>
      <c r="E91" s="14" t="s">
        <v>4</v>
      </c>
      <c r="F91" s="14" t="s">
        <v>6</v>
      </c>
      <c r="G91" s="14" t="s">
        <v>12</v>
      </c>
      <c r="H91" s="15">
        <v>2018</v>
      </c>
    </row>
    <row r="92" spans="2:14" x14ac:dyDescent="0.3">
      <c r="B92" s="14">
        <v>475</v>
      </c>
      <c r="C92" s="14">
        <v>9</v>
      </c>
      <c r="D92" s="14">
        <v>816</v>
      </c>
      <c r="E92" s="14" t="s">
        <v>7</v>
      </c>
      <c r="F92" s="14" t="s">
        <v>5</v>
      </c>
      <c r="G92" s="14" t="s">
        <v>12</v>
      </c>
      <c r="H92" s="15">
        <v>2018</v>
      </c>
      <c r="J92" s="139" t="s">
        <v>93</v>
      </c>
      <c r="K92" s="139"/>
    </row>
    <row r="93" spans="2:14" x14ac:dyDescent="0.3">
      <c r="B93" s="14">
        <v>476</v>
      </c>
      <c r="C93" s="14">
        <v>10</v>
      </c>
      <c r="D93" s="14">
        <v>827</v>
      </c>
      <c r="E93" s="14" t="s">
        <v>4</v>
      </c>
      <c r="F93" s="14" t="s">
        <v>5</v>
      </c>
      <c r="G93" s="14" t="s">
        <v>12</v>
      </c>
      <c r="H93" s="15">
        <v>2018</v>
      </c>
    </row>
    <row r="94" spans="2:14" ht="18.600000000000001" x14ac:dyDescent="0.4">
      <c r="B94" s="14">
        <v>403</v>
      </c>
      <c r="C94" s="14">
        <v>4</v>
      </c>
      <c r="D94" s="14">
        <v>806</v>
      </c>
      <c r="E94" s="14" t="s">
        <v>4</v>
      </c>
      <c r="F94" s="14" t="s">
        <v>6</v>
      </c>
      <c r="G94" s="14" t="s">
        <v>10</v>
      </c>
      <c r="H94" s="15">
        <v>2018</v>
      </c>
      <c r="J94" s="8" t="s">
        <v>92</v>
      </c>
      <c r="K94" s="27">
        <f>SUMPRODUCT(K42:K44,(L42:L44-L45)^2)/K45</f>
        <v>0.25257446808510642</v>
      </c>
    </row>
    <row r="95" spans="2:14" x14ac:dyDescent="0.3">
      <c r="B95" s="14">
        <v>337</v>
      </c>
      <c r="C95" s="14">
        <v>6</v>
      </c>
      <c r="D95" s="14">
        <v>819</v>
      </c>
      <c r="E95" s="14" t="s">
        <v>7</v>
      </c>
      <c r="F95" s="14" t="s">
        <v>5</v>
      </c>
      <c r="G95" s="14" t="s">
        <v>11</v>
      </c>
      <c r="H95" s="15">
        <v>2018</v>
      </c>
      <c r="J95" s="139"/>
      <c r="K95" s="139"/>
    </row>
    <row r="96" spans="2:14" x14ac:dyDescent="0.3">
      <c r="B96" s="14">
        <v>492</v>
      </c>
      <c r="C96" s="14">
        <v>10</v>
      </c>
      <c r="D96" s="14">
        <v>836</v>
      </c>
      <c r="E96" s="14" t="s">
        <v>4</v>
      </c>
      <c r="F96" s="14" t="s">
        <v>5</v>
      </c>
      <c r="G96" s="14" t="s">
        <v>11</v>
      </c>
      <c r="H96" s="15">
        <v>2018</v>
      </c>
    </row>
    <row r="97" spans="2:14" x14ac:dyDescent="0.3">
      <c r="B97" s="14">
        <v>426</v>
      </c>
      <c r="C97" s="14">
        <v>4</v>
      </c>
      <c r="D97" s="14">
        <v>757</v>
      </c>
      <c r="E97" s="14" t="s">
        <v>4</v>
      </c>
      <c r="F97" s="14" t="s">
        <v>5</v>
      </c>
      <c r="G97" s="14" t="s">
        <v>10</v>
      </c>
      <c r="H97" s="15">
        <v>2018</v>
      </c>
    </row>
    <row r="98" spans="2:14" x14ac:dyDescent="0.3">
      <c r="B98" s="14">
        <v>449</v>
      </c>
      <c r="C98" s="14">
        <v>4</v>
      </c>
      <c r="D98" s="14">
        <v>817</v>
      </c>
      <c r="E98" s="14" t="s">
        <v>7</v>
      </c>
      <c r="F98" s="14" t="s">
        <v>6</v>
      </c>
      <c r="G98" s="14" t="s">
        <v>10</v>
      </c>
      <c r="H98" s="15">
        <v>2018</v>
      </c>
    </row>
    <row r="103" spans="2:14" x14ac:dyDescent="0.3">
      <c r="K103" s="8" t="s">
        <v>351</v>
      </c>
      <c r="L103" s="77">
        <f>K89/K79</f>
        <v>3.3789226499679602E-2</v>
      </c>
      <c r="M103" s="1" t="s">
        <v>353</v>
      </c>
    </row>
    <row r="105" spans="2:14" x14ac:dyDescent="0.3">
      <c r="N105" s="1" t="s">
        <v>409</v>
      </c>
    </row>
    <row r="108" spans="2:14" x14ac:dyDescent="0.3">
      <c r="K108" s="33" t="s">
        <v>352</v>
      </c>
    </row>
    <row r="110" spans="2:14" x14ac:dyDescent="0.3">
      <c r="K110" s="8" t="s">
        <v>354</v>
      </c>
      <c r="L110" s="20">
        <f>SQRT(L103)</f>
        <v>0.18381846071512947</v>
      </c>
      <c r="M110" s="1" t="s">
        <v>356</v>
      </c>
    </row>
    <row r="113" spans="11:13" x14ac:dyDescent="0.3">
      <c r="K113" s="33" t="s">
        <v>355</v>
      </c>
      <c r="L113" s="69"/>
      <c r="M113" s="68"/>
    </row>
    <row r="114" spans="11:13" x14ac:dyDescent="0.3">
      <c r="K114" s="68" t="s">
        <v>410</v>
      </c>
      <c r="L114" s="68"/>
      <c r="M114" s="68"/>
    </row>
    <row r="115" spans="11:13" x14ac:dyDescent="0.3">
      <c r="K115" s="68"/>
      <c r="L115" s="68"/>
      <c r="M115" s="68"/>
    </row>
    <row r="116" spans="11:13" x14ac:dyDescent="0.3">
      <c r="K116" s="68"/>
      <c r="L116" s="68"/>
      <c r="M116" s="68"/>
    </row>
    <row r="117" spans="11:13" x14ac:dyDescent="0.3">
      <c r="K117" s="68"/>
      <c r="L117" s="68"/>
      <c r="M117" s="68"/>
    </row>
    <row r="118" spans="11:13" x14ac:dyDescent="0.3">
      <c r="K118" s="68"/>
      <c r="L118" s="68"/>
      <c r="M118" s="68"/>
    </row>
  </sheetData>
  <mergeCells count="14">
    <mergeCell ref="J95:K95"/>
    <mergeCell ref="N54:V56"/>
    <mergeCell ref="N49:V51"/>
    <mergeCell ref="B2:K2"/>
    <mergeCell ref="B14:K14"/>
    <mergeCell ref="B16:H16"/>
    <mergeCell ref="K7:L7"/>
    <mergeCell ref="B6:C6"/>
    <mergeCell ref="J8:L8"/>
    <mergeCell ref="J6:K6"/>
    <mergeCell ref="J90:K90"/>
    <mergeCell ref="J92:K92"/>
    <mergeCell ref="J18:W19"/>
    <mergeCell ref="J70:W70"/>
  </mergeCell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4EB59-AC49-432A-971E-76710F40A15F}">
  <sheetPr>
    <tabColor theme="7" tint="0.59999389629810485"/>
  </sheetPr>
  <dimension ref="A1:AM186"/>
  <sheetViews>
    <sheetView tabSelected="1" topLeftCell="A106" workbookViewId="0">
      <selection activeCell="F62" sqref="F62"/>
    </sheetView>
  </sheetViews>
  <sheetFormatPr defaultColWidth="8.77734375" defaultRowHeight="15.6" x14ac:dyDescent="0.3"/>
  <cols>
    <col min="1" max="1" width="1.5546875" style="1" customWidth="1"/>
    <col min="2" max="2" width="14.77734375" style="5" customWidth="1"/>
    <col min="3" max="3" width="21.77734375" style="5" customWidth="1"/>
    <col min="4" max="4" width="20.21875" style="5" customWidth="1"/>
    <col min="5" max="5" width="22.77734375" style="5" customWidth="1"/>
    <col min="6" max="6" width="19.5546875" style="5" customWidth="1"/>
    <col min="7" max="7" width="8.77734375" style="5"/>
    <col min="8" max="8" width="11.5546875" style="5" bestFit="1" customWidth="1"/>
    <col min="9" max="9" width="17.21875" style="5" bestFit="1" customWidth="1"/>
    <col min="10" max="10" width="11.77734375" style="5" customWidth="1"/>
    <col min="11" max="11" width="17.21875" style="5" bestFit="1" customWidth="1"/>
    <col min="12" max="12" width="11.77734375" style="5" bestFit="1" customWidth="1"/>
    <col min="13" max="16384" width="8.77734375" style="5"/>
  </cols>
  <sheetData>
    <row r="1" spans="2:11" s="1" customFormat="1" ht="11.1" customHeight="1" x14ac:dyDescent="0.3"/>
    <row r="2" spans="2:11" s="1" customFormat="1" x14ac:dyDescent="0.3">
      <c r="B2" s="113" t="s">
        <v>44</v>
      </c>
      <c r="C2" s="113"/>
      <c r="D2" s="113"/>
      <c r="E2" s="113"/>
      <c r="F2" s="113"/>
      <c r="G2" s="113"/>
      <c r="H2" s="113"/>
      <c r="I2" s="113"/>
      <c r="J2" s="113"/>
      <c r="K2" s="113"/>
    </row>
    <row r="3" spans="2:11" s="1" customFormat="1" x14ac:dyDescent="0.3"/>
    <row r="4" spans="2:11" s="1" customFormat="1" x14ac:dyDescent="0.3">
      <c r="B4" s="110" t="s">
        <v>357</v>
      </c>
      <c r="C4" s="1" t="s">
        <v>411</v>
      </c>
    </row>
    <row r="5" spans="2:11" s="1" customFormat="1" x14ac:dyDescent="0.3"/>
    <row r="6" spans="2:11" s="1" customFormat="1" x14ac:dyDescent="0.3">
      <c r="B6" s="99" t="s">
        <v>358</v>
      </c>
      <c r="C6" s="1" t="s">
        <v>359</v>
      </c>
      <c r="D6" s="2" t="s">
        <v>360</v>
      </c>
      <c r="H6" s="1" t="s">
        <v>366</v>
      </c>
    </row>
    <row r="7" spans="2:11" s="1" customFormat="1" x14ac:dyDescent="0.3">
      <c r="C7" s="1" t="s">
        <v>361</v>
      </c>
      <c r="D7" s="2" t="s">
        <v>362</v>
      </c>
      <c r="F7" s="2" t="s">
        <v>365</v>
      </c>
    </row>
    <row r="8" spans="2:11" s="1" customFormat="1" x14ac:dyDescent="0.3">
      <c r="C8" s="1" t="s">
        <v>412</v>
      </c>
      <c r="D8" s="2" t="s">
        <v>363</v>
      </c>
      <c r="H8" s="1" t="s">
        <v>367</v>
      </c>
    </row>
    <row r="9" spans="2:11" s="1" customFormat="1" x14ac:dyDescent="0.3">
      <c r="C9" s="2" t="s">
        <v>364</v>
      </c>
      <c r="D9" s="2"/>
    </row>
    <row r="10" spans="2:11" s="1" customFormat="1" x14ac:dyDescent="0.3"/>
    <row r="11" spans="2:11" s="1" customFormat="1" x14ac:dyDescent="0.3">
      <c r="B11" s="113" t="s">
        <v>43</v>
      </c>
      <c r="C11" s="113"/>
      <c r="D11" s="113"/>
      <c r="E11" s="113"/>
      <c r="F11" s="113"/>
      <c r="G11" s="113"/>
      <c r="H11" s="113"/>
      <c r="I11" s="113"/>
      <c r="J11" s="113"/>
      <c r="K11" s="113"/>
    </row>
    <row r="12" spans="2:11" s="1" customFormat="1" x14ac:dyDescent="0.3"/>
    <row r="13" spans="2:11" s="1" customFormat="1" x14ac:dyDescent="0.3">
      <c r="C13" s="8" t="s">
        <v>368</v>
      </c>
      <c r="D13" s="8" t="s">
        <v>369</v>
      </c>
      <c r="E13" s="8" t="s">
        <v>370</v>
      </c>
      <c r="F13" s="8" t="s">
        <v>371</v>
      </c>
    </row>
    <row r="14" spans="2:11" s="1" customFormat="1" x14ac:dyDescent="0.3">
      <c r="C14" s="119">
        <v>2005</v>
      </c>
      <c r="D14" s="121"/>
      <c r="E14" s="119">
        <v>2010</v>
      </c>
      <c r="F14" s="121"/>
    </row>
    <row r="15" spans="2:11" s="1" customFormat="1" x14ac:dyDescent="0.3">
      <c r="C15" s="6" t="s">
        <v>45</v>
      </c>
      <c r="D15" s="6" t="s">
        <v>16</v>
      </c>
      <c r="E15" s="6" t="s">
        <v>45</v>
      </c>
      <c r="F15" s="6" t="s">
        <v>16</v>
      </c>
    </row>
    <row r="16" spans="2:11" s="1" customFormat="1" x14ac:dyDescent="0.3">
      <c r="B16" s="7" t="s">
        <v>50</v>
      </c>
      <c r="C16" s="9">
        <v>560</v>
      </c>
      <c r="D16" s="9">
        <v>900</v>
      </c>
      <c r="E16" s="9">
        <v>500</v>
      </c>
      <c r="F16" s="9">
        <v>1100</v>
      </c>
    </row>
    <row r="17" spans="2:39" s="1" customFormat="1" x14ac:dyDescent="0.3">
      <c r="B17" s="6" t="s">
        <v>51</v>
      </c>
      <c r="C17" s="9">
        <v>3528</v>
      </c>
      <c r="D17" s="9">
        <v>135</v>
      </c>
      <c r="E17" s="9">
        <v>3612</v>
      </c>
      <c r="F17" s="9">
        <v>145</v>
      </c>
    </row>
    <row r="18" spans="2:39" s="1" customFormat="1" x14ac:dyDescent="0.3">
      <c r="B18" s="6" t="s">
        <v>52</v>
      </c>
      <c r="C18" s="9">
        <v>565</v>
      </c>
      <c r="D18" s="9">
        <v>800</v>
      </c>
      <c r="E18" s="9">
        <v>560</v>
      </c>
      <c r="F18" s="9">
        <v>950</v>
      </c>
    </row>
    <row r="19" spans="2:39" s="1" customFormat="1" x14ac:dyDescent="0.3"/>
    <row r="20" spans="2:39" s="1" customFormat="1" x14ac:dyDescent="0.3">
      <c r="B20" s="119" t="s">
        <v>53</v>
      </c>
      <c r="C20" s="120"/>
      <c r="D20" s="120"/>
      <c r="E20" s="120"/>
      <c r="F20" s="120"/>
      <c r="G20" s="120"/>
      <c r="H20" s="120"/>
      <c r="I20" s="120"/>
      <c r="J20" s="120"/>
      <c r="K20" s="121"/>
    </row>
    <row r="21" spans="2:39" s="1" customFormat="1" ht="28.05" customHeight="1" x14ac:dyDescent="0.3">
      <c r="B21" s="111" t="s">
        <v>372</v>
      </c>
    </row>
    <row r="22" spans="2:39" s="1" customFormat="1" ht="25.5" customHeight="1" x14ac:dyDescent="0.3"/>
    <row r="23" spans="2:39" s="1" customFormat="1" x14ac:dyDescent="0.3">
      <c r="C23" s="8" t="s">
        <v>373</v>
      </c>
      <c r="D23" s="8" t="s">
        <v>374</v>
      </c>
      <c r="E23" s="8" t="s">
        <v>375</v>
      </c>
    </row>
    <row r="24" spans="2:39" x14ac:dyDescent="0.3">
      <c r="B24" s="7" t="s">
        <v>50</v>
      </c>
      <c r="C24" s="29">
        <f>F16/D16</f>
        <v>1.2222222222222223</v>
      </c>
      <c r="D24" s="29">
        <f>E16/C16</f>
        <v>0.8928571428571429</v>
      </c>
      <c r="E24" s="29">
        <f>(E16*F16)/(C16*D16)</f>
        <v>1.0912698412698412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2:39" x14ac:dyDescent="0.3">
      <c r="B25" s="6" t="s">
        <v>51</v>
      </c>
      <c r="C25" s="29">
        <f t="shared" ref="C25:C26" si="0">F17/D17</f>
        <v>1.0740740740740742</v>
      </c>
      <c r="D25" s="29">
        <f t="shared" ref="D25:D26" si="1">E17/C17</f>
        <v>1.0238095238095237</v>
      </c>
      <c r="E25" s="29">
        <f t="shared" ref="E25:E26" si="2">(E17*F17)/(C17*D17)</f>
        <v>1.0996472663139329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2:39" x14ac:dyDescent="0.3">
      <c r="B26" s="6" t="s">
        <v>52</v>
      </c>
      <c r="C26" s="29">
        <f t="shared" si="0"/>
        <v>1.1875</v>
      </c>
      <c r="D26" s="29">
        <f t="shared" si="1"/>
        <v>0.99115044247787609</v>
      </c>
      <c r="E26" s="29">
        <f t="shared" si="2"/>
        <v>1.1769911504424779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2:39" s="1" customFormat="1" x14ac:dyDescent="0.3"/>
    <row r="28" spans="2:39" s="1" customFormat="1" x14ac:dyDescent="0.3">
      <c r="B28" s="8" t="s">
        <v>373</v>
      </c>
      <c r="C28" s="1" t="s">
        <v>376</v>
      </c>
    </row>
    <row r="29" spans="2:39" s="1" customFormat="1" x14ac:dyDescent="0.3">
      <c r="B29" s="8" t="s">
        <v>374</v>
      </c>
      <c r="C29" s="1" t="s">
        <v>377</v>
      </c>
    </row>
    <row r="30" spans="2:39" s="1" customFormat="1" x14ac:dyDescent="0.3">
      <c r="B30" s="8" t="s">
        <v>375</v>
      </c>
      <c r="C30" s="1" t="s">
        <v>378</v>
      </c>
    </row>
    <row r="31" spans="2:39" s="1" customFormat="1" x14ac:dyDescent="0.3"/>
    <row r="32" spans="2:39" s="1" customFormat="1" x14ac:dyDescent="0.3">
      <c r="B32" s="119" t="s">
        <v>54</v>
      </c>
      <c r="C32" s="120"/>
      <c r="D32" s="120"/>
      <c r="E32" s="120"/>
      <c r="F32" s="120"/>
      <c r="G32" s="120"/>
      <c r="H32" s="120"/>
      <c r="I32" s="120"/>
      <c r="J32" s="120"/>
      <c r="K32" s="121"/>
    </row>
    <row r="33" spans="2:11" s="1" customFormat="1" x14ac:dyDescent="0.3"/>
    <row r="34" spans="2:11" s="1" customFormat="1" x14ac:dyDescent="0.3">
      <c r="B34" s="99" t="s">
        <v>379</v>
      </c>
      <c r="D34" s="1" t="s">
        <v>380</v>
      </c>
    </row>
    <row r="35" spans="2:11" s="1" customFormat="1" x14ac:dyDescent="0.3"/>
    <row r="36" spans="2:11" s="1" customFormat="1" ht="18" x14ac:dyDescent="0.4">
      <c r="B36" s="8" t="s">
        <v>46</v>
      </c>
      <c r="C36" s="30">
        <f>SUMPRODUCT(C16:C18,D16:D18)</f>
        <v>1432280</v>
      </c>
      <c r="D36" s="1" t="s">
        <v>55</v>
      </c>
      <c r="E36" s="1" t="s">
        <v>381</v>
      </c>
    </row>
    <row r="37" spans="2:11" s="1" customFormat="1" ht="16.05" customHeight="1" x14ac:dyDescent="0.3"/>
    <row r="38" spans="2:11" s="1" customFormat="1" ht="18" x14ac:dyDescent="0.4">
      <c r="B38" s="8" t="s">
        <v>47</v>
      </c>
      <c r="C38" s="30">
        <f>SUMPRODUCT(E16:E18,F16:F18)</f>
        <v>1605740</v>
      </c>
      <c r="D38" s="1" t="s">
        <v>55</v>
      </c>
      <c r="E38" s="1" t="s">
        <v>382</v>
      </c>
    </row>
    <row r="39" spans="2:11" s="1" customFormat="1" x14ac:dyDescent="0.3"/>
    <row r="40" spans="2:11" s="1" customFormat="1" ht="18" x14ac:dyDescent="0.4">
      <c r="B40" s="8" t="s">
        <v>48</v>
      </c>
      <c r="C40" s="30">
        <f>SUMPRODUCT(C16:C18,F16:F18)</f>
        <v>1664310</v>
      </c>
      <c r="D40" s="1" t="s">
        <v>55</v>
      </c>
      <c r="E40" s="1" t="s">
        <v>383</v>
      </c>
    </row>
    <row r="41" spans="2:11" s="1" customFormat="1" x14ac:dyDescent="0.3">
      <c r="B41" s="4"/>
    </row>
    <row r="42" spans="2:11" s="1" customFormat="1" ht="18" x14ac:dyDescent="0.4">
      <c r="B42" s="8" t="s">
        <v>49</v>
      </c>
      <c r="C42" s="30">
        <f>SUMPRODUCT(E16:E18,D16:D18)</f>
        <v>1385620</v>
      </c>
      <c r="D42" s="1" t="s">
        <v>55</v>
      </c>
      <c r="E42" s="68" t="s">
        <v>384</v>
      </c>
    </row>
    <row r="43" spans="2:11" s="1" customFormat="1" x14ac:dyDescent="0.3"/>
    <row r="44" spans="2:11" s="1" customFormat="1" x14ac:dyDescent="0.3"/>
    <row r="45" spans="2:11" s="1" customFormat="1" x14ac:dyDescent="0.3">
      <c r="B45" s="8" t="s">
        <v>183</v>
      </c>
      <c r="C45" s="31">
        <f>C38/C36</f>
        <v>1.1211076046583071</v>
      </c>
      <c r="D45" s="1" t="s">
        <v>385</v>
      </c>
    </row>
    <row r="46" spans="2:11" s="1" customFormat="1" x14ac:dyDescent="0.3"/>
    <row r="47" spans="2:11" s="1" customFormat="1" x14ac:dyDescent="0.3"/>
    <row r="48" spans="2:11" s="1" customFormat="1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2:11" s="1" customFormat="1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2:11" s="1" customFormat="1" x14ac:dyDescent="0.3">
      <c r="C50" s="4"/>
    </row>
    <row r="51" spans="2:11" s="1" customFormat="1" x14ac:dyDescent="0.3">
      <c r="B51" s="33" t="s">
        <v>386</v>
      </c>
    </row>
    <row r="52" spans="2:11" s="1" customFormat="1" x14ac:dyDescent="0.3"/>
    <row r="53" spans="2:11" s="1" customFormat="1" x14ac:dyDescent="0.3">
      <c r="B53" s="33" t="s">
        <v>387</v>
      </c>
      <c r="C53" s="4"/>
      <c r="D53" s="4"/>
      <c r="E53" s="3"/>
      <c r="F53" s="22" t="s">
        <v>61</v>
      </c>
    </row>
    <row r="54" spans="2:11" s="1" customFormat="1" x14ac:dyDescent="0.3"/>
    <row r="55" spans="2:11" s="1" customFormat="1" ht="18.600000000000001" x14ac:dyDescent="0.4">
      <c r="B55" s="8" t="s">
        <v>58</v>
      </c>
      <c r="C55" s="31">
        <f>C42/C36</f>
        <v>0.96742257100566931</v>
      </c>
      <c r="D55" s="1" t="s">
        <v>389</v>
      </c>
    </row>
    <row r="56" spans="2:11" s="1" customFormat="1" x14ac:dyDescent="0.3">
      <c r="B56" s="1" t="s">
        <v>388</v>
      </c>
      <c r="C56" s="4"/>
    </row>
    <row r="57" spans="2:11" s="1" customFormat="1" x14ac:dyDescent="0.3">
      <c r="C57" s="4"/>
    </row>
    <row r="58" spans="2:11" s="1" customFormat="1" x14ac:dyDescent="0.3">
      <c r="C58" s="4"/>
    </row>
    <row r="59" spans="2:11" s="1" customFormat="1" x14ac:dyDescent="0.3">
      <c r="C59" s="4"/>
    </row>
    <row r="60" spans="2:11" s="1" customFormat="1" x14ac:dyDescent="0.3">
      <c r="C60" s="4"/>
    </row>
    <row r="61" spans="2:11" s="1" customFormat="1" ht="18.600000000000001" x14ac:dyDescent="0.4">
      <c r="B61" s="8" t="s">
        <v>60</v>
      </c>
      <c r="C61" s="31">
        <f>C45/C55</f>
        <v>1.1588602935869863</v>
      </c>
      <c r="D61" s="1" t="s">
        <v>390</v>
      </c>
    </row>
    <row r="62" spans="2:11" s="1" customFormat="1" x14ac:dyDescent="0.3">
      <c r="B62" s="1" t="s">
        <v>413</v>
      </c>
      <c r="C62" s="4"/>
    </row>
    <row r="63" spans="2:11" s="1" customFormat="1" x14ac:dyDescent="0.3">
      <c r="C63" s="4"/>
    </row>
    <row r="64" spans="2:11" s="1" customFormat="1" x14ac:dyDescent="0.3">
      <c r="C64" s="3" t="s">
        <v>56</v>
      </c>
      <c r="D64" s="2" t="s">
        <v>391</v>
      </c>
    </row>
    <row r="65" spans="2:4" s="1" customFormat="1" x14ac:dyDescent="0.3"/>
    <row r="66" spans="2:4" s="1" customFormat="1" x14ac:dyDescent="0.3"/>
    <row r="67" spans="2:4" s="1" customFormat="1" x14ac:dyDescent="0.3">
      <c r="B67" s="124" t="s">
        <v>79</v>
      </c>
      <c r="C67" s="124"/>
    </row>
    <row r="68" spans="2:4" s="1" customFormat="1" x14ac:dyDescent="0.3"/>
    <row r="69" spans="2:4" s="1" customFormat="1" ht="18.600000000000001" x14ac:dyDescent="0.4">
      <c r="B69" s="8" t="s">
        <v>62</v>
      </c>
      <c r="C69" s="31">
        <f>C38/C40</f>
        <v>0.96480823884973355</v>
      </c>
      <c r="D69" s="1" t="s">
        <v>66</v>
      </c>
    </row>
    <row r="70" spans="2:4" s="1" customFormat="1" x14ac:dyDescent="0.3">
      <c r="B70" s="1" t="s">
        <v>64</v>
      </c>
      <c r="C70" s="4"/>
    </row>
    <row r="71" spans="2:4" s="1" customFormat="1" x14ac:dyDescent="0.3">
      <c r="C71" s="4"/>
    </row>
    <row r="72" spans="2:4" s="1" customFormat="1" x14ac:dyDescent="0.3">
      <c r="C72" s="4"/>
    </row>
    <row r="73" spans="2:4" s="1" customFormat="1" x14ac:dyDescent="0.3">
      <c r="C73" s="4"/>
    </row>
    <row r="74" spans="2:4" s="1" customFormat="1" x14ac:dyDescent="0.3">
      <c r="C74" s="4"/>
    </row>
    <row r="75" spans="2:4" s="1" customFormat="1" ht="18.600000000000001" x14ac:dyDescent="0.4">
      <c r="B75" s="8" t="s">
        <v>63</v>
      </c>
      <c r="C75" s="31">
        <f>C45/C69</f>
        <v>1.1620004468400034</v>
      </c>
      <c r="D75" s="1" t="s">
        <v>67</v>
      </c>
    </row>
    <row r="76" spans="2:4" s="1" customFormat="1" x14ac:dyDescent="0.3">
      <c r="B76" s="1" t="s">
        <v>65</v>
      </c>
      <c r="C76" s="4"/>
    </row>
    <row r="77" spans="2:4" s="1" customFormat="1" x14ac:dyDescent="0.3">
      <c r="C77" s="4"/>
    </row>
    <row r="78" spans="2:4" s="1" customFormat="1" x14ac:dyDescent="0.3">
      <c r="C78" s="3" t="s">
        <v>56</v>
      </c>
      <c r="D78" s="2" t="s">
        <v>73</v>
      </c>
    </row>
    <row r="79" spans="2:4" s="1" customFormat="1" x14ac:dyDescent="0.3">
      <c r="C79" s="4"/>
    </row>
    <row r="80" spans="2:4" s="1" customFormat="1" x14ac:dyDescent="0.3">
      <c r="C80" s="4"/>
    </row>
    <row r="81" spans="2:11" s="1" customFormat="1" x14ac:dyDescent="0.3">
      <c r="B81" s="119" t="s">
        <v>184</v>
      </c>
      <c r="C81" s="120"/>
      <c r="D81" s="120"/>
      <c r="E81" s="120"/>
      <c r="F81" s="120"/>
      <c r="G81" s="120"/>
      <c r="H81" s="120"/>
      <c r="I81" s="120"/>
      <c r="J81" s="120"/>
      <c r="K81" s="121"/>
    </row>
    <row r="82" spans="2:11" s="1" customFormat="1" x14ac:dyDescent="0.3">
      <c r="C82" s="4"/>
    </row>
    <row r="83" spans="2:11" s="1" customFormat="1" x14ac:dyDescent="0.3">
      <c r="C83" s="8" t="s">
        <v>69</v>
      </c>
      <c r="D83" s="8" t="s">
        <v>70</v>
      </c>
      <c r="E83" s="8" t="s">
        <v>71</v>
      </c>
    </row>
    <row r="84" spans="2:11" s="1" customFormat="1" x14ac:dyDescent="0.3">
      <c r="B84" s="7" t="s">
        <v>50</v>
      </c>
      <c r="C84" s="10">
        <v>1.2222222222222223</v>
      </c>
      <c r="D84" s="10">
        <v>0.8928571428571429</v>
      </c>
      <c r="E84" s="10">
        <v>1.0912698412698412</v>
      </c>
    </row>
    <row r="85" spans="2:11" s="1" customFormat="1" x14ac:dyDescent="0.3">
      <c r="B85" s="6" t="s">
        <v>51</v>
      </c>
      <c r="C85" s="10">
        <v>1.0740740740740742</v>
      </c>
      <c r="D85" s="10">
        <v>1.0238095238095237</v>
      </c>
      <c r="E85" s="10">
        <v>1.0996472663139329</v>
      </c>
    </row>
    <row r="86" spans="2:11" s="1" customFormat="1" x14ac:dyDescent="0.3">
      <c r="B86" s="6" t="s">
        <v>52</v>
      </c>
      <c r="C86" s="10">
        <v>1.1875</v>
      </c>
      <c r="D86" s="10">
        <v>0.99115044247787609</v>
      </c>
      <c r="E86" s="10">
        <v>1.1769911504424779</v>
      </c>
    </row>
    <row r="87" spans="2:11" s="1" customFormat="1" x14ac:dyDescent="0.3">
      <c r="B87" s="12" t="s">
        <v>68</v>
      </c>
      <c r="C87" s="13">
        <v>1.1589</v>
      </c>
      <c r="D87" s="13">
        <v>0.96740000000000004</v>
      </c>
      <c r="E87" s="13">
        <v>1.1211</v>
      </c>
    </row>
    <row r="88" spans="2:11" s="1" customFormat="1" x14ac:dyDescent="0.3">
      <c r="C88" s="4"/>
    </row>
    <row r="89" spans="2:11" s="1" customFormat="1" x14ac:dyDescent="0.3">
      <c r="C89" s="1" t="s">
        <v>59</v>
      </c>
      <c r="D89" s="1" t="s">
        <v>57</v>
      </c>
      <c r="E89" s="1" t="s">
        <v>15</v>
      </c>
    </row>
    <row r="90" spans="2:11" s="1" customFormat="1" x14ac:dyDescent="0.3">
      <c r="C90" s="4"/>
    </row>
    <row r="91" spans="2:11" s="1" customFormat="1" x14ac:dyDescent="0.3">
      <c r="C91" s="4"/>
    </row>
    <row r="92" spans="2:11" s="1" customFormat="1" x14ac:dyDescent="0.3">
      <c r="C92" s="4"/>
    </row>
    <row r="93" spans="2:11" s="1" customFormat="1" x14ac:dyDescent="0.3">
      <c r="C93" s="4"/>
    </row>
    <row r="94" spans="2:11" s="1" customFormat="1" x14ac:dyDescent="0.3">
      <c r="C94" s="4"/>
    </row>
    <row r="95" spans="2:11" s="1" customFormat="1" x14ac:dyDescent="0.3">
      <c r="C95" s="4"/>
    </row>
    <row r="96" spans="2:11" s="1" customFormat="1" x14ac:dyDescent="0.3">
      <c r="C96" s="4"/>
    </row>
    <row r="97" spans="2:11" s="1" customFormat="1" x14ac:dyDescent="0.3">
      <c r="C97" s="4"/>
    </row>
    <row r="98" spans="2:11" s="1" customFormat="1" x14ac:dyDescent="0.3">
      <c r="C98" s="4"/>
    </row>
    <row r="99" spans="2:11" s="1" customFormat="1" x14ac:dyDescent="0.3">
      <c r="C99" s="4"/>
    </row>
    <row r="100" spans="2:11" s="1" customFormat="1" x14ac:dyDescent="0.3">
      <c r="C100" s="4"/>
    </row>
    <row r="101" spans="2:11" s="1" customFormat="1" x14ac:dyDescent="0.3">
      <c r="C101" s="4"/>
    </row>
    <row r="102" spans="2:11" s="1" customFormat="1" x14ac:dyDescent="0.3"/>
    <row r="103" spans="2:11" s="1" customFormat="1" x14ac:dyDescent="0.3"/>
    <row r="104" spans="2:11" s="1" customFormat="1" x14ac:dyDescent="0.3"/>
    <row r="105" spans="2:11" s="1" customFormat="1" x14ac:dyDescent="0.3">
      <c r="B105" s="114" t="s">
        <v>81</v>
      </c>
      <c r="C105" s="120"/>
      <c r="D105" s="120"/>
      <c r="E105" s="120"/>
      <c r="F105" s="120"/>
      <c r="G105" s="120"/>
      <c r="H105" s="120"/>
      <c r="I105" s="120"/>
      <c r="J105" s="120"/>
      <c r="K105" s="121"/>
    </row>
    <row r="106" spans="2:11" s="1" customFormat="1" x14ac:dyDescent="0.3"/>
    <row r="107" spans="2:11" s="1" customFormat="1" x14ac:dyDescent="0.3">
      <c r="B107" s="33" t="s">
        <v>82</v>
      </c>
    </row>
    <row r="108" spans="2:11" s="1" customFormat="1" x14ac:dyDescent="0.3"/>
    <row r="109" spans="2:11" s="1" customFormat="1" x14ac:dyDescent="0.3">
      <c r="B109" s="8" t="s">
        <v>14</v>
      </c>
      <c r="C109" s="32">
        <f>C38-C36</f>
        <v>173460</v>
      </c>
      <c r="D109" s="1" t="s">
        <v>55</v>
      </c>
      <c r="E109" s="33" t="s">
        <v>392</v>
      </c>
    </row>
    <row r="110" spans="2:11" s="1" customFormat="1" x14ac:dyDescent="0.3"/>
    <row r="111" spans="2:11" s="1" customFormat="1" x14ac:dyDescent="0.3"/>
    <row r="112" spans="2:11" s="1" customFormat="1" x14ac:dyDescent="0.3"/>
    <row r="113" spans="2:11" s="1" customFormat="1" x14ac:dyDescent="0.3">
      <c r="B113" s="33" t="s">
        <v>393</v>
      </c>
      <c r="C113" s="4"/>
      <c r="D113" s="4"/>
      <c r="E113" s="3"/>
      <c r="F113" s="22" t="s">
        <v>61</v>
      </c>
    </row>
    <row r="114" spans="2:11" s="1" customFormat="1" x14ac:dyDescent="0.3"/>
    <row r="115" spans="2:11" s="1" customFormat="1" ht="18.600000000000001" x14ac:dyDescent="0.4">
      <c r="B115" s="8" t="s">
        <v>72</v>
      </c>
      <c r="C115" s="32">
        <f>C42-C36</f>
        <v>-46660</v>
      </c>
      <c r="D115" s="1" t="s">
        <v>55</v>
      </c>
      <c r="E115" s="152" t="s">
        <v>395</v>
      </c>
      <c r="F115" s="153"/>
      <c r="G115" s="153"/>
      <c r="H115" s="153"/>
      <c r="I115" s="153"/>
      <c r="J115" s="153"/>
      <c r="K115" s="153"/>
    </row>
    <row r="116" spans="2:11" s="1" customFormat="1" x14ac:dyDescent="0.3">
      <c r="B116" s="1" t="s">
        <v>394</v>
      </c>
      <c r="C116" s="4"/>
      <c r="E116" s="152"/>
      <c r="F116" s="153"/>
      <c r="G116" s="153"/>
      <c r="H116" s="153"/>
      <c r="I116" s="153"/>
      <c r="J116" s="153"/>
      <c r="K116" s="153"/>
    </row>
    <row r="117" spans="2:11" s="1" customFormat="1" x14ac:dyDescent="0.3">
      <c r="C117" s="4"/>
    </row>
    <row r="118" spans="2:11" s="1" customFormat="1" x14ac:dyDescent="0.3">
      <c r="C118" s="4"/>
    </row>
    <row r="119" spans="2:11" s="1" customFormat="1" x14ac:dyDescent="0.3">
      <c r="C119" s="4"/>
    </row>
    <row r="120" spans="2:11" s="1" customFormat="1" x14ac:dyDescent="0.3">
      <c r="C120" s="4"/>
    </row>
    <row r="121" spans="2:11" s="1" customFormat="1" ht="18.600000000000001" x14ac:dyDescent="0.4">
      <c r="B121" s="8" t="s">
        <v>74</v>
      </c>
      <c r="C121" s="32">
        <f>C109-C115</f>
        <v>220120</v>
      </c>
      <c r="D121" s="1" t="s">
        <v>55</v>
      </c>
      <c r="E121" s="33" t="s">
        <v>397</v>
      </c>
    </row>
    <row r="122" spans="2:11" s="1" customFormat="1" x14ac:dyDescent="0.3">
      <c r="B122" s="1" t="s">
        <v>396</v>
      </c>
      <c r="C122" s="4"/>
    </row>
    <row r="123" spans="2:11" s="1" customFormat="1" x14ac:dyDescent="0.3">
      <c r="C123" s="4"/>
    </row>
    <row r="124" spans="2:11" s="1" customFormat="1" x14ac:dyDescent="0.3">
      <c r="C124" s="4"/>
      <c r="D124" s="3"/>
      <c r="E124" s="2"/>
    </row>
    <row r="125" spans="2:11" s="1" customFormat="1" x14ac:dyDescent="0.3">
      <c r="D125" s="1" t="s">
        <v>56</v>
      </c>
      <c r="E125" s="1" t="s">
        <v>398</v>
      </c>
    </row>
    <row r="126" spans="2:11" s="1" customFormat="1" x14ac:dyDescent="0.3"/>
    <row r="127" spans="2:11" s="1" customFormat="1" x14ac:dyDescent="0.3">
      <c r="B127" s="124" t="s">
        <v>79</v>
      </c>
      <c r="C127" s="124"/>
    </row>
    <row r="128" spans="2:11" s="1" customFormat="1" x14ac:dyDescent="0.3"/>
    <row r="129" spans="2:11" s="1" customFormat="1" ht="18.600000000000001" customHeight="1" x14ac:dyDescent="0.4">
      <c r="B129" s="8" t="s">
        <v>75</v>
      </c>
      <c r="C129" s="32">
        <f>C38-C40</f>
        <v>-58570</v>
      </c>
      <c r="D129" s="1" t="s">
        <v>55</v>
      </c>
      <c r="E129" s="154" t="s">
        <v>83</v>
      </c>
      <c r="F129" s="154"/>
      <c r="G129" s="154"/>
      <c r="H129" s="154"/>
      <c r="I129" s="154"/>
      <c r="J129" s="154"/>
      <c r="K129" s="154"/>
    </row>
    <row r="130" spans="2:11" s="1" customFormat="1" x14ac:dyDescent="0.3">
      <c r="B130" s="1" t="s">
        <v>76</v>
      </c>
      <c r="C130" s="4"/>
      <c r="E130" s="154"/>
      <c r="F130" s="154"/>
      <c r="G130" s="154"/>
      <c r="H130" s="154"/>
      <c r="I130" s="154"/>
      <c r="J130" s="154"/>
      <c r="K130" s="154"/>
    </row>
    <row r="131" spans="2:11" s="1" customFormat="1" x14ac:dyDescent="0.3">
      <c r="C131" s="4"/>
    </row>
    <row r="132" spans="2:11" s="1" customFormat="1" x14ac:dyDescent="0.3">
      <c r="C132" s="4"/>
    </row>
    <row r="133" spans="2:11" s="1" customFormat="1" x14ac:dyDescent="0.3">
      <c r="C133" s="4"/>
    </row>
    <row r="134" spans="2:11" s="1" customFormat="1" x14ac:dyDescent="0.3">
      <c r="C134" s="4"/>
    </row>
    <row r="135" spans="2:11" s="1" customFormat="1" ht="18.600000000000001" x14ac:dyDescent="0.4">
      <c r="B135" s="8" t="s">
        <v>78</v>
      </c>
      <c r="C135" s="32">
        <f>C109-C129</f>
        <v>232030</v>
      </c>
      <c r="D135" s="1" t="s">
        <v>55</v>
      </c>
      <c r="E135" s="1" t="s">
        <v>84</v>
      </c>
    </row>
    <row r="136" spans="2:11" s="1" customFormat="1" x14ac:dyDescent="0.3">
      <c r="B136" s="1" t="s">
        <v>77</v>
      </c>
      <c r="C136" s="4"/>
    </row>
    <row r="137" spans="2:11" s="1" customFormat="1" x14ac:dyDescent="0.3">
      <c r="C137" s="4"/>
    </row>
    <row r="138" spans="2:11" s="1" customFormat="1" x14ac:dyDescent="0.3">
      <c r="C138" s="4"/>
      <c r="D138" s="3" t="s">
        <v>56</v>
      </c>
      <c r="E138" s="2" t="s">
        <v>80</v>
      </c>
    </row>
    <row r="139" spans="2:11" s="1" customFormat="1" x14ac:dyDescent="0.3">
      <c r="C139" s="4"/>
    </row>
    <row r="140" spans="2:11" s="1" customFormat="1" x14ac:dyDescent="0.3"/>
    <row r="141" spans="2:11" s="1" customFormat="1" x14ac:dyDescent="0.3"/>
    <row r="142" spans="2:11" s="1" customFormat="1" x14ac:dyDescent="0.3"/>
    <row r="143" spans="2:11" s="1" customFormat="1" x14ac:dyDescent="0.3"/>
    <row r="144" spans="2:11" s="1" customFormat="1" x14ac:dyDescent="0.3"/>
    <row r="145" s="1" customFormat="1" x14ac:dyDescent="0.3"/>
    <row r="146" s="1" customFormat="1" x14ac:dyDescent="0.3"/>
    <row r="147" s="1" customFormat="1" x14ac:dyDescent="0.3"/>
    <row r="148" s="1" customFormat="1" x14ac:dyDescent="0.3"/>
    <row r="149" s="1" customFormat="1" x14ac:dyDescent="0.3"/>
    <row r="150" s="1" customFormat="1" x14ac:dyDescent="0.3"/>
    <row r="151" s="1" customFormat="1" x14ac:dyDescent="0.3"/>
    <row r="152" s="1" customFormat="1" x14ac:dyDescent="0.3"/>
    <row r="153" s="1" customFormat="1" x14ac:dyDescent="0.3"/>
    <row r="154" s="1" customFormat="1" x14ac:dyDescent="0.3"/>
    <row r="155" s="1" customFormat="1" x14ac:dyDescent="0.3"/>
    <row r="156" s="1" customFormat="1" x14ac:dyDescent="0.3"/>
    <row r="157" s="1" customFormat="1" x14ac:dyDescent="0.3"/>
    <row r="158" s="1" customFormat="1" x14ac:dyDescent="0.3"/>
    <row r="159" s="1" customFormat="1" x14ac:dyDescent="0.3"/>
    <row r="160" s="1" customFormat="1" x14ac:dyDescent="0.3"/>
    <row r="161" s="1" customFormat="1" x14ac:dyDescent="0.3"/>
    <row r="162" s="1" customFormat="1" x14ac:dyDescent="0.3"/>
    <row r="163" s="1" customFormat="1" x14ac:dyDescent="0.3"/>
    <row r="164" s="1" customFormat="1" x14ac:dyDescent="0.3"/>
    <row r="165" s="1" customFormat="1" x14ac:dyDescent="0.3"/>
    <row r="166" s="1" customFormat="1" x14ac:dyDescent="0.3"/>
    <row r="167" s="1" customFormat="1" x14ac:dyDescent="0.3"/>
    <row r="168" s="1" customFormat="1" x14ac:dyDescent="0.3"/>
    <row r="169" s="1" customFormat="1" x14ac:dyDescent="0.3"/>
    <row r="170" s="1" customFormat="1" x14ac:dyDescent="0.3"/>
    <row r="171" s="1" customFormat="1" x14ac:dyDescent="0.3"/>
    <row r="172" s="1" customFormat="1" x14ac:dyDescent="0.3"/>
    <row r="173" s="1" customFormat="1" x14ac:dyDescent="0.3"/>
    <row r="174" s="1" customFormat="1" x14ac:dyDescent="0.3"/>
    <row r="175" s="1" customFormat="1" x14ac:dyDescent="0.3"/>
    <row r="176" s="1" customFormat="1" x14ac:dyDescent="0.3"/>
    <row r="177" s="1" customFormat="1" x14ac:dyDescent="0.3"/>
    <row r="178" s="1" customFormat="1" x14ac:dyDescent="0.3"/>
    <row r="179" s="1" customFormat="1" x14ac:dyDescent="0.3"/>
    <row r="180" s="1" customFormat="1" x14ac:dyDescent="0.3"/>
    <row r="181" s="1" customFormat="1" x14ac:dyDescent="0.3"/>
    <row r="182" s="1" customFormat="1" x14ac:dyDescent="0.3"/>
    <row r="183" s="1" customFormat="1" x14ac:dyDescent="0.3"/>
    <row r="184" s="1" customFormat="1" x14ac:dyDescent="0.3"/>
    <row r="185" s="1" customFormat="1" x14ac:dyDescent="0.3"/>
    <row r="186" s="1" customFormat="1" x14ac:dyDescent="0.3"/>
  </sheetData>
  <mergeCells count="12">
    <mergeCell ref="B2:K2"/>
    <mergeCell ref="B11:K11"/>
    <mergeCell ref="B81:K81"/>
    <mergeCell ref="B67:C67"/>
    <mergeCell ref="C14:D14"/>
    <mergeCell ref="E14:F14"/>
    <mergeCell ref="B105:K105"/>
    <mergeCell ref="E115:K116"/>
    <mergeCell ref="E129:K130"/>
    <mergeCell ref="B127:C127"/>
    <mergeCell ref="B20:K20"/>
    <mergeCell ref="B32:K3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SEGÉDLET - ÁBRÁK</vt:lpstr>
      <vt:lpstr>1 - LEÍRÓ STAT</vt:lpstr>
      <vt:lpstr>2- IDŐSOR</vt:lpstr>
      <vt:lpstr>3 - VISZONYSZÁMOK</vt:lpstr>
      <vt:lpstr>4 - GYAKORISÁGOK</vt:lpstr>
      <vt:lpstr>5 - ASSZOCIÁCIÓ</vt:lpstr>
      <vt:lpstr>6 - VEGYES KAPCSOLAT</vt:lpstr>
      <vt:lpstr>7 - INDEXSZÁMÍTÁS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User</cp:lastModifiedBy>
  <dcterms:created xsi:type="dcterms:W3CDTF">2020-04-28T16:51:44Z</dcterms:created>
  <dcterms:modified xsi:type="dcterms:W3CDTF">2024-05-12T15:10:37Z</dcterms:modified>
</cp:coreProperties>
</file>