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7885B49-57CB-47CA-8D06-BFFD5A335FCE}" xr6:coauthVersionLast="47" xr6:coauthVersionMax="47" xr10:uidLastSave="{00000000-0000-0000-0000-000000000000}"/>
  <bookViews>
    <workbookView xWindow="-108" yWindow="-108" windowWidth="23256" windowHeight="12576" xr2:uid="{3A051564-ED6B-449E-A99F-9E6FA12BE8F7}"/>
  </bookViews>
  <sheets>
    <sheet name="készletértékelé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3" i="1" l="1"/>
  <c r="S120" i="1"/>
  <c r="S119" i="1"/>
  <c r="S115" i="1"/>
  <c r="S113" i="1"/>
  <c r="S112" i="1"/>
  <c r="S111" i="1"/>
  <c r="S108" i="1"/>
  <c r="S107" i="1"/>
  <c r="S106" i="1"/>
  <c r="S100" i="1"/>
  <c r="S99" i="1"/>
  <c r="S97" i="1"/>
  <c r="S90" i="1"/>
  <c r="S89" i="1"/>
  <c r="S88" i="1"/>
  <c r="S87" i="1"/>
  <c r="S91" i="1" s="1"/>
  <c r="S73" i="1"/>
  <c r="S66" i="1"/>
  <c r="S60" i="1"/>
  <c r="S58" i="1"/>
  <c r="S62" i="1" s="1"/>
  <c r="S70" i="1" s="1"/>
  <c r="S53" i="1"/>
  <c r="S51" i="1"/>
  <c r="S49" i="1"/>
  <c r="S55" i="1" s="1"/>
  <c r="S69" i="1" s="1"/>
  <c r="S71" i="1" s="1"/>
  <c r="S76" i="1" s="1"/>
  <c r="S47" i="1"/>
  <c r="S121" i="1" l="1"/>
  <c r="S126" i="1" s="1"/>
</calcChain>
</file>

<file path=xl/sharedStrings.xml><?xml version="1.0" encoding="utf-8"?>
<sst xmlns="http://schemas.openxmlformats.org/spreadsheetml/2006/main" count="116" uniqueCount="73">
  <si>
    <t xml:space="preserve">Ebben a vizsgapéldában KÉT TÉMAKÖR  is benne van: </t>
  </si>
  <si>
    <t>A)  Készletek értékének kiszámítása</t>
  </si>
  <si>
    <t>B) Készletbeszerzések és felhasználások könyvelése.</t>
  </si>
  <si>
    <t>Egyszerűbb úgy tanulni, ha NEM KEVERJÜK ÖSSZE A KETTŐT:</t>
  </si>
  <si>
    <t xml:space="preserve">Ezért itt most csak az értékeléssel, a számitásokkal foglalkozunk, és a könyvelést külön fogjuk tanulni. </t>
  </si>
  <si>
    <t>ALAPANYAGGAL kapcsolatos számitások   ( de ha ÁRUK vagy KÉSZTERMÉKEK , tehát másfajta készletek lennének: a számitások ugyanazok.  Csak a könyvelés lenne más. )</t>
  </si>
  <si>
    <t xml:space="preserve">A számitásokat két fajta módon lehet elvégezni. </t>
  </si>
  <si>
    <t>b) Átlagár módszer</t>
  </si>
  <si>
    <t xml:space="preserve">a) FIFO módszer (Ez a gyakoribb) </t>
  </si>
  <si>
    <t>FIFO: First in First out :  " ami legelőször került be, az megy ki legelőször"</t>
  </si>
  <si>
    <t>3 dolgot (értéket) kell kiszámolni:   1. felhasználás értéke + 2. felhasználás értéke + Zárókészlet értéke</t>
  </si>
  <si>
    <t>1. felhasználás:  980 mázsát használunk ( q )</t>
  </si>
  <si>
    <t xml:space="preserve">A kérdés: mennyibe került ez a 980 mázsa?? </t>
  </si>
  <si>
    <t xml:space="preserve">nyitókészlet : 170 q,  ennek az értéke =  170 q * 4200Ft/q = </t>
  </si>
  <si>
    <t xml:space="preserve"> Ft</t>
  </si>
  <si>
    <t xml:space="preserve">I. beszerzés: 190 q,   ennek az értéke = 190 q * 4350 Ft/q = </t>
  </si>
  <si>
    <t>kell még = 810 - 190 = 620 mázsa</t>
  </si>
  <si>
    <t xml:space="preserve">II. beszerzés: 390 q, ennek az értéke  390 q * 4100 Ft/q = </t>
  </si>
  <si>
    <t xml:space="preserve">kell még = 980 - 170 = 810 mázsa </t>
  </si>
  <si>
    <t>kell még = 620  - 390 = 230 mázsa</t>
  </si>
  <si>
    <t xml:space="preserve">III. beszerzés = 230 q kell már csak , ennek az értéke = 230q * 4250 Ft/q = </t>
  </si>
  <si>
    <t>a III. beszerzésből nem kellett minden, megmaradt: 400 - 230 = 170 q</t>
  </si>
  <si>
    <t xml:space="preserve">az 1. felhasználás értéke összesen = 714000+826500+1599000+977500 = </t>
  </si>
  <si>
    <t xml:space="preserve">2. felhasználás:  400 mázsát használunk fel </t>
  </si>
  <si>
    <t xml:space="preserve">III. beszerzésből maradt 170 q, ennek az értéke = 170q * 4250 Ft/q = </t>
  </si>
  <si>
    <t xml:space="preserve">kell még:  400 - 170 = 230 mázsa </t>
  </si>
  <si>
    <t>IV beszerzés:  csak 230 mázsa kell, ennek az értéke  203q * 4400 Ft/q =</t>
  </si>
  <si>
    <t>a IV. beszerzésből nem kellett minden, megmaradt 350 - 230 = 120 q</t>
  </si>
  <si>
    <t xml:space="preserve">a 2. felhasználás értéke összesen = 722500+ 1012000 = </t>
  </si>
  <si>
    <t>NINCS TÖBB FELHASZNÁLÁS:  a IV. beszerzésből megmaradt 120 q lesz a zárókészlet mennyisége (ezt már idén nem használom fel )</t>
  </si>
  <si>
    <t xml:space="preserve">Zárókészlet értéke = a 120 q a IV beszerzésből maradt meg: 120 * 4400 = </t>
  </si>
  <si>
    <t>összefoglalva a válaszok:</t>
  </si>
  <si>
    <t xml:space="preserve">1. felhasználás értéke = </t>
  </si>
  <si>
    <t xml:space="preserve">2. felhasználás értéke = </t>
  </si>
  <si>
    <t xml:space="preserve">Összes felhasználás értéke = </t>
  </si>
  <si>
    <t xml:space="preserve">Zárókészlet mennyisége = </t>
  </si>
  <si>
    <t>120 mázsa</t>
  </si>
  <si>
    <t xml:space="preserve">Zárókészlet értéke = </t>
  </si>
  <si>
    <t xml:space="preserve"> q</t>
  </si>
  <si>
    <t>Ft</t>
  </si>
  <si>
    <t>Mit mondtunk az eredménykimutatásan az anyagköltségről??? Anyagköltség = felhasznált anyagok értéke</t>
  </si>
  <si>
    <t xml:space="preserve">Tehát az összes felhasználás értéke = összes anyagköltség értéke = </t>
  </si>
  <si>
    <t>Átlagár módszer:   csúsztatortt (gördülő) átlagár : minden felhasználáskor (minden késztelcsökkenéskor) ki kell számolni.</t>
  </si>
  <si>
    <t xml:space="preserve">Összes, a felhasználásig megszerzett készlet értéke: </t>
  </si>
  <si>
    <t xml:space="preserve">nyitó =  170 * 4200 = </t>
  </si>
  <si>
    <t xml:space="preserve">I. beszerzés = 190 * 4350 = </t>
  </si>
  <si>
    <t xml:space="preserve">II. beszerzés = 390 * 4100 = </t>
  </si>
  <si>
    <t xml:space="preserve">III. beszerzés = 400 * 4250 = </t>
  </si>
  <si>
    <t xml:space="preserve">ÖSSZESEN = 714000+826500+1599000+1700000 = </t>
  </si>
  <si>
    <t>1. felhasználás átlagára :    összes, a felhasználásig megszerzett készlet értéke  / összes, a felhasználásig megszerzett készlet mennyisége</t>
  </si>
  <si>
    <t xml:space="preserve">Összes, a felhasználásig megszerzett készlet mennyisége </t>
  </si>
  <si>
    <t xml:space="preserve">I. beszerzés = </t>
  </si>
  <si>
    <t>nyitó     =</t>
  </si>
  <si>
    <t xml:space="preserve">II. beszerzés =   </t>
  </si>
  <si>
    <t xml:space="preserve">ÖSSZESEN = 170+190+390+400 = </t>
  </si>
  <si>
    <t xml:space="preserve">III. beszerzés  </t>
  </si>
  <si>
    <t xml:space="preserve"> q (mázsa)</t>
  </si>
  <si>
    <t xml:space="preserve">Átlagár az 1. felhasználásnál =  4.839.500 Ft  / 1150 q = </t>
  </si>
  <si>
    <t xml:space="preserve"> Ft/q </t>
  </si>
  <si>
    <t xml:space="preserve">1. felhasználás érétke =   980 q * 4208,26 Ft/q = </t>
  </si>
  <si>
    <t>MARADÉK:  1150 q - 980 q = 170 q, amelynek az átlagára 4208,26 Ft/q</t>
  </si>
  <si>
    <t>2. felhasználás átlagára: összes, az első felhasználás után megszerzett (vagy meglévő) készlet érétke / összes, az első felhasználás után megszerzett vagy meglévő készlet mennyisége</t>
  </si>
  <si>
    <t xml:space="preserve">maradék az 1. felhasználás után = 170q * 4208,26 Ft/q = </t>
  </si>
  <si>
    <t xml:space="preserve">IV. beszerzés = 350 q * 4400 Ft/q = </t>
  </si>
  <si>
    <t xml:space="preserve">ÖSSZESEN = 715404  + 1540000 = </t>
  </si>
  <si>
    <t xml:space="preserve">maradék = </t>
  </si>
  <si>
    <t xml:space="preserve">IV beszerzés = </t>
  </si>
  <si>
    <t>ÖSSZESEN = 170 + 350</t>
  </si>
  <si>
    <t xml:space="preserve">Átlagár a 2. felhasználásnál = 2.255.404 Ft / 520 q = </t>
  </si>
  <si>
    <t xml:space="preserve"> Ft/q</t>
  </si>
  <si>
    <t xml:space="preserve">2. felhasználás értéke = 400 q * 4337,32 Ft/q = </t>
  </si>
  <si>
    <t xml:space="preserve">a maradék = 520 - 400 = 120 q, ez egyben a ZÁRÓKÉSZLET IS </t>
  </si>
  <si>
    <t>Zárókészlet értéke = 120 q * 4337,32 (mindig a legutolsó átlagárral kell számolni)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</si>
</sst>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5" fontId="0" fillId="0" borderId="0" xfId="1" applyNumberFormat="1" applyFont="1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4" fillId="0" borderId="0" xfId="0" applyFont="1"/>
    <xf numFmtId="0" fontId="5" fillId="0" borderId="0" xfId="0" applyFont="1"/>
    <xf numFmtId="43" fontId="3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10356</xdr:colOff>
      <xdr:row>26</xdr:row>
      <xdr:rowOff>43016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B833936-44D8-45D6-BD9D-4BDA5EFE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"/>
          <a:ext cx="6715956" cy="499601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39</xdr:row>
      <xdr:rowOff>8239</xdr:rowOff>
    </xdr:from>
    <xdr:to>
      <xdr:col>10</xdr:col>
      <xdr:colOff>419100</xdr:colOff>
      <xdr:row>51</xdr:row>
      <xdr:rowOff>83453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47D12B7-561F-1D83-5D8C-44036AD4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734919"/>
          <a:ext cx="6896100" cy="2452654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91</xdr:row>
      <xdr:rowOff>182880</xdr:rowOff>
    </xdr:from>
    <xdr:to>
      <xdr:col>9</xdr:col>
      <xdr:colOff>427363</xdr:colOff>
      <xdr:row>103</xdr:row>
      <xdr:rowOff>52354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6A41567-353F-43D6-9ACF-E49656DFA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" y="18211800"/>
          <a:ext cx="6317623" cy="2246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DAC7-EB1F-45A1-8E16-82B009481A5D}">
  <dimension ref="K6:T126"/>
  <sheetViews>
    <sheetView tabSelected="1" topLeftCell="A111" workbookViewId="0">
      <selection activeCell="S124" sqref="S124"/>
    </sheetView>
  </sheetViews>
  <sheetFormatPr defaultRowHeight="15.6" x14ac:dyDescent="0.3"/>
  <cols>
    <col min="19" max="19" width="11.296875" style="3" bestFit="1" customWidth="1"/>
  </cols>
  <sheetData>
    <row r="6" spans="12:12" x14ac:dyDescent="0.3">
      <c r="L6" t="s">
        <v>0</v>
      </c>
    </row>
    <row r="8" spans="12:12" x14ac:dyDescent="0.3">
      <c r="L8" t="s">
        <v>1</v>
      </c>
    </row>
    <row r="10" spans="12:12" x14ac:dyDescent="0.3">
      <c r="L10" t="s">
        <v>2</v>
      </c>
    </row>
    <row r="12" spans="12:12" x14ac:dyDescent="0.3">
      <c r="L12" t="s">
        <v>3</v>
      </c>
    </row>
    <row r="14" spans="12:12" x14ac:dyDescent="0.3">
      <c r="L14" t="s">
        <v>4</v>
      </c>
    </row>
    <row r="31" spans="13:19" x14ac:dyDescent="0.3">
      <c r="M31" s="2" t="s">
        <v>5</v>
      </c>
      <c r="N31" s="2"/>
      <c r="O31" s="2"/>
      <c r="P31" s="2"/>
      <c r="Q31" s="2"/>
      <c r="R31" s="2"/>
      <c r="S31" s="2"/>
    </row>
    <row r="32" spans="13:19" x14ac:dyDescent="0.3">
      <c r="M32" s="2"/>
      <c r="N32" s="2"/>
      <c r="O32" s="2"/>
      <c r="P32" s="2"/>
      <c r="Q32" s="2"/>
      <c r="R32" s="2"/>
      <c r="S32" s="2"/>
    </row>
    <row r="33" spans="12:20" x14ac:dyDescent="0.3">
      <c r="M33" s="2"/>
      <c r="N33" s="2"/>
      <c r="O33" s="2"/>
      <c r="P33" s="2"/>
      <c r="Q33" s="2"/>
      <c r="R33" s="2"/>
      <c r="S33" s="2"/>
    </row>
    <row r="34" spans="12:20" x14ac:dyDescent="0.3">
      <c r="M34" s="2"/>
      <c r="N34" s="2"/>
      <c r="O34" s="2"/>
      <c r="P34" s="2"/>
      <c r="Q34" s="2"/>
      <c r="R34" s="2"/>
      <c r="S34" s="2"/>
    </row>
    <row r="36" spans="12:20" x14ac:dyDescent="0.3">
      <c r="L36" t="s">
        <v>6</v>
      </c>
    </row>
    <row r="37" spans="12:20" x14ac:dyDescent="0.3">
      <c r="L37" t="s">
        <v>8</v>
      </c>
    </row>
    <row r="38" spans="12:20" x14ac:dyDescent="0.3">
      <c r="L38" t="s">
        <v>7</v>
      </c>
    </row>
    <row r="41" spans="12:20" x14ac:dyDescent="0.3">
      <c r="L41" t="s">
        <v>9</v>
      </c>
    </row>
    <row r="43" spans="12:20" x14ac:dyDescent="0.3">
      <c r="L43" t="s">
        <v>10</v>
      </c>
    </row>
    <row r="45" spans="12:20" x14ac:dyDescent="0.3">
      <c r="L45" t="s">
        <v>11</v>
      </c>
    </row>
    <row r="46" spans="12:20" x14ac:dyDescent="0.3">
      <c r="L46" t="s">
        <v>12</v>
      </c>
    </row>
    <row r="47" spans="12:20" x14ac:dyDescent="0.3">
      <c r="L47" t="s">
        <v>13</v>
      </c>
      <c r="S47" s="3">
        <f>170*4200</f>
        <v>714000</v>
      </c>
      <c r="T47" t="s">
        <v>14</v>
      </c>
    </row>
    <row r="48" spans="12:20" x14ac:dyDescent="0.3">
      <c r="L48" s="4" t="s">
        <v>18</v>
      </c>
    </row>
    <row r="49" spans="12:20" x14ac:dyDescent="0.3">
      <c r="L49" t="s">
        <v>15</v>
      </c>
      <c r="S49" s="3">
        <f>4350*190</f>
        <v>826500</v>
      </c>
      <c r="T49" t="s">
        <v>14</v>
      </c>
    </row>
    <row r="50" spans="12:20" x14ac:dyDescent="0.3">
      <c r="L50" s="4" t="s">
        <v>16</v>
      </c>
    </row>
    <row r="51" spans="12:20" x14ac:dyDescent="0.3">
      <c r="L51" t="s">
        <v>17</v>
      </c>
      <c r="S51" s="3">
        <f>390*4100</f>
        <v>1599000</v>
      </c>
      <c r="T51" t="s">
        <v>14</v>
      </c>
    </row>
    <row r="52" spans="12:20" x14ac:dyDescent="0.3">
      <c r="L52" s="4" t="s">
        <v>19</v>
      </c>
    </row>
    <row r="53" spans="12:20" x14ac:dyDescent="0.3">
      <c r="L53" t="s">
        <v>20</v>
      </c>
      <c r="S53" s="3">
        <f>230*4250</f>
        <v>977500</v>
      </c>
      <c r="T53" t="s">
        <v>14</v>
      </c>
    </row>
    <row r="54" spans="12:20" x14ac:dyDescent="0.3">
      <c r="L54" s="4" t="s">
        <v>21</v>
      </c>
    </row>
    <row r="55" spans="12:20" x14ac:dyDescent="0.3">
      <c r="L55" t="s">
        <v>22</v>
      </c>
      <c r="S55" s="3">
        <f>SUM(S47:S53)</f>
        <v>4117000</v>
      </c>
      <c r="T55" t="s">
        <v>14</v>
      </c>
    </row>
    <row r="57" spans="12:20" x14ac:dyDescent="0.3">
      <c r="L57" t="s">
        <v>23</v>
      </c>
    </row>
    <row r="58" spans="12:20" x14ac:dyDescent="0.3">
      <c r="L58" t="s">
        <v>24</v>
      </c>
      <c r="S58" s="3">
        <f>170*4250</f>
        <v>722500</v>
      </c>
      <c r="T58" t="s">
        <v>14</v>
      </c>
    </row>
    <row r="59" spans="12:20" x14ac:dyDescent="0.3">
      <c r="L59" s="4" t="s">
        <v>25</v>
      </c>
    </row>
    <row r="60" spans="12:20" x14ac:dyDescent="0.3">
      <c r="L60" t="s">
        <v>26</v>
      </c>
      <c r="S60" s="3">
        <f>230*4400</f>
        <v>1012000</v>
      </c>
      <c r="T60" t="s">
        <v>14</v>
      </c>
    </row>
    <row r="61" spans="12:20" x14ac:dyDescent="0.3">
      <c r="L61" s="4" t="s">
        <v>27</v>
      </c>
    </row>
    <row r="62" spans="12:20" x14ac:dyDescent="0.3">
      <c r="L62" t="s">
        <v>28</v>
      </c>
      <c r="S62" s="3">
        <f>SUM(S58:S60)</f>
        <v>1734500</v>
      </c>
      <c r="T62" t="s">
        <v>14</v>
      </c>
    </row>
    <row r="64" spans="12:20" x14ac:dyDescent="0.3">
      <c r="L64" s="1" t="s">
        <v>29</v>
      </c>
      <c r="M64" s="1"/>
      <c r="N64" s="1"/>
      <c r="O64" s="1"/>
      <c r="P64" s="1"/>
      <c r="Q64" s="1"/>
      <c r="R64" s="1"/>
    </row>
    <row r="65" spans="12:20" x14ac:dyDescent="0.3">
      <c r="L65" s="1"/>
      <c r="M65" s="1"/>
      <c r="N65" s="1"/>
      <c r="O65" s="1"/>
      <c r="P65" s="1"/>
      <c r="Q65" s="1"/>
      <c r="R65" s="1"/>
    </row>
    <row r="66" spans="12:20" x14ac:dyDescent="0.3">
      <c r="L66" t="s">
        <v>30</v>
      </c>
      <c r="S66" s="3">
        <f>120*4400</f>
        <v>528000</v>
      </c>
      <c r="T66" t="s">
        <v>14</v>
      </c>
    </row>
    <row r="68" spans="12:20" x14ac:dyDescent="0.3">
      <c r="L68" t="s">
        <v>31</v>
      </c>
    </row>
    <row r="69" spans="12:20" x14ac:dyDescent="0.3">
      <c r="L69" s="5" t="s">
        <v>32</v>
      </c>
      <c r="M69" s="5"/>
      <c r="N69" s="5"/>
      <c r="O69" s="5"/>
      <c r="P69" s="5"/>
      <c r="Q69" s="5"/>
      <c r="R69" s="5"/>
      <c r="S69" s="6">
        <f>S55</f>
        <v>4117000</v>
      </c>
      <c r="T69" s="5" t="s">
        <v>14</v>
      </c>
    </row>
    <row r="70" spans="12:20" x14ac:dyDescent="0.3">
      <c r="L70" s="5" t="s">
        <v>33</v>
      </c>
      <c r="M70" s="5"/>
      <c r="N70" s="5"/>
      <c r="O70" s="5"/>
      <c r="P70" s="5"/>
      <c r="Q70" s="5"/>
      <c r="R70" s="5"/>
      <c r="S70" s="6">
        <f>S62</f>
        <v>1734500</v>
      </c>
      <c r="T70" s="5" t="s">
        <v>14</v>
      </c>
    </row>
    <row r="71" spans="12:20" x14ac:dyDescent="0.3">
      <c r="L71" s="5" t="s">
        <v>34</v>
      </c>
      <c r="M71" s="5"/>
      <c r="N71" s="5"/>
      <c r="O71" s="5"/>
      <c r="P71" s="5"/>
      <c r="Q71" s="5"/>
      <c r="R71" s="5"/>
      <c r="S71" s="6">
        <f>S69+S70</f>
        <v>5851500</v>
      </c>
      <c r="T71" s="5" t="s">
        <v>14</v>
      </c>
    </row>
    <row r="72" spans="12:20" x14ac:dyDescent="0.3">
      <c r="L72" s="5" t="s">
        <v>35</v>
      </c>
      <c r="M72" s="5"/>
      <c r="N72" s="5"/>
      <c r="O72" s="5"/>
      <c r="P72" s="5"/>
      <c r="Q72" s="5"/>
      <c r="R72" s="5"/>
      <c r="S72" s="6" t="s">
        <v>36</v>
      </c>
      <c r="T72" s="5" t="s">
        <v>38</v>
      </c>
    </row>
    <row r="73" spans="12:20" x14ac:dyDescent="0.3">
      <c r="L73" s="5" t="s">
        <v>37</v>
      </c>
      <c r="M73" s="5"/>
      <c r="N73" s="5"/>
      <c r="O73" s="5"/>
      <c r="P73" s="5"/>
      <c r="Q73" s="5"/>
      <c r="R73" s="5"/>
      <c r="S73" s="6">
        <f>S66</f>
        <v>528000</v>
      </c>
      <c r="T73" s="5" t="s">
        <v>39</v>
      </c>
    </row>
    <row r="75" spans="12:20" x14ac:dyDescent="0.3">
      <c r="L75" s="7" t="s">
        <v>40</v>
      </c>
    </row>
    <row r="76" spans="12:20" x14ac:dyDescent="0.3">
      <c r="L76" s="5" t="s">
        <v>41</v>
      </c>
      <c r="S76" s="6">
        <f>S71</f>
        <v>5851500</v>
      </c>
    </row>
    <row r="81" spans="11:20" x14ac:dyDescent="0.3">
      <c r="L81" s="1" t="s">
        <v>42</v>
      </c>
      <c r="M81" s="1"/>
      <c r="N81" s="1"/>
      <c r="O81" s="1"/>
      <c r="P81" s="1"/>
      <c r="Q81" s="1"/>
      <c r="R81" s="1"/>
      <c r="S81" s="1"/>
    </row>
    <row r="82" spans="11:20" x14ac:dyDescent="0.3">
      <c r="L82" s="1"/>
      <c r="M82" s="1"/>
      <c r="N82" s="1"/>
      <c r="O82" s="1"/>
      <c r="P82" s="1"/>
      <c r="Q82" s="1"/>
      <c r="R82" s="1"/>
      <c r="S82" s="1"/>
    </row>
    <row r="84" spans="11:20" x14ac:dyDescent="0.3">
      <c r="K84" s="8" t="s">
        <v>49</v>
      </c>
    </row>
    <row r="86" spans="11:20" x14ac:dyDescent="0.3">
      <c r="L86" t="s">
        <v>43</v>
      </c>
    </row>
    <row r="87" spans="11:20" x14ac:dyDescent="0.3">
      <c r="L87" t="s">
        <v>44</v>
      </c>
      <c r="S87" s="3">
        <f>170*4200</f>
        <v>714000</v>
      </c>
      <c r="T87" t="s">
        <v>14</v>
      </c>
    </row>
    <row r="88" spans="11:20" x14ac:dyDescent="0.3">
      <c r="L88" t="s">
        <v>45</v>
      </c>
      <c r="S88" s="3">
        <f>190*4350</f>
        <v>826500</v>
      </c>
      <c r="T88" t="s">
        <v>14</v>
      </c>
    </row>
    <row r="89" spans="11:20" x14ac:dyDescent="0.3">
      <c r="L89" t="s">
        <v>46</v>
      </c>
      <c r="S89" s="3">
        <f>390*4100</f>
        <v>1599000</v>
      </c>
      <c r="T89" t="s">
        <v>14</v>
      </c>
    </row>
    <row r="90" spans="11:20" x14ac:dyDescent="0.3">
      <c r="L90" t="s">
        <v>47</v>
      </c>
      <c r="S90" s="3">
        <f>400*4250</f>
        <v>1700000</v>
      </c>
      <c r="T90" t="s">
        <v>14</v>
      </c>
    </row>
    <row r="91" spans="11:20" x14ac:dyDescent="0.3">
      <c r="L91" s="5" t="s">
        <v>48</v>
      </c>
      <c r="M91" s="5"/>
      <c r="N91" s="5"/>
      <c r="O91" s="5"/>
      <c r="P91" s="5"/>
      <c r="Q91" s="5"/>
      <c r="R91" s="5"/>
      <c r="S91" s="6">
        <f>SUM(S87:S90)</f>
        <v>4839500</v>
      </c>
      <c r="T91" s="5" t="s">
        <v>14</v>
      </c>
    </row>
    <row r="92" spans="11:20" x14ac:dyDescent="0.3">
      <c r="L92" t="s">
        <v>50</v>
      </c>
    </row>
    <row r="93" spans="11:20" x14ac:dyDescent="0.3">
      <c r="L93" t="s">
        <v>52</v>
      </c>
      <c r="S93" s="3">
        <v>170</v>
      </c>
      <c r="T93" t="s">
        <v>56</v>
      </c>
    </row>
    <row r="94" spans="11:20" x14ac:dyDescent="0.3">
      <c r="L94" t="s">
        <v>51</v>
      </c>
      <c r="S94" s="3">
        <v>190</v>
      </c>
      <c r="T94" t="s">
        <v>56</v>
      </c>
    </row>
    <row r="95" spans="11:20" x14ac:dyDescent="0.3">
      <c r="L95" t="s">
        <v>53</v>
      </c>
      <c r="S95" s="3">
        <v>390</v>
      </c>
      <c r="T95" t="s">
        <v>56</v>
      </c>
    </row>
    <row r="96" spans="11:20" x14ac:dyDescent="0.3">
      <c r="L96" t="s">
        <v>55</v>
      </c>
      <c r="S96" s="3">
        <v>400</v>
      </c>
      <c r="T96" t="s">
        <v>56</v>
      </c>
    </row>
    <row r="97" spans="11:20" x14ac:dyDescent="0.3">
      <c r="L97" s="5" t="s">
        <v>54</v>
      </c>
      <c r="M97" s="5"/>
      <c r="N97" s="5"/>
      <c r="O97" s="5"/>
      <c r="P97" s="5"/>
      <c r="Q97" s="5"/>
      <c r="R97" s="5"/>
      <c r="S97" s="6">
        <f>SUM(S93:S96)</f>
        <v>1150</v>
      </c>
      <c r="T97" s="5" t="s">
        <v>56</v>
      </c>
    </row>
    <row r="99" spans="11:20" x14ac:dyDescent="0.3">
      <c r="K99" s="5" t="s">
        <v>57</v>
      </c>
      <c r="L99" s="5"/>
      <c r="M99" s="5"/>
      <c r="N99" s="5"/>
      <c r="O99" s="5"/>
      <c r="P99" s="5"/>
      <c r="Q99" s="5"/>
      <c r="R99" s="5"/>
      <c r="S99" s="9">
        <f>S91/S97</f>
        <v>4208.260869565217</v>
      </c>
      <c r="T99" s="5" t="s">
        <v>58</v>
      </c>
    </row>
    <row r="100" spans="11:20" x14ac:dyDescent="0.3">
      <c r="K100" s="5" t="s">
        <v>59</v>
      </c>
      <c r="L100" s="5"/>
      <c r="M100" s="5"/>
      <c r="N100" s="5"/>
      <c r="O100" s="5"/>
      <c r="P100" s="5"/>
      <c r="Q100" s="5"/>
      <c r="R100" s="5"/>
      <c r="S100" s="6">
        <f>980*4208.26</f>
        <v>4124094.8000000003</v>
      </c>
      <c r="T100" s="5" t="s">
        <v>14</v>
      </c>
    </row>
    <row r="102" spans="11:20" x14ac:dyDescent="0.3">
      <c r="K102" t="s">
        <v>60</v>
      </c>
    </row>
    <row r="104" spans="11:20" x14ac:dyDescent="0.3">
      <c r="K104" s="1" t="s">
        <v>61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1:20" x14ac:dyDescent="0.3"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1:20" x14ac:dyDescent="0.3">
      <c r="L106" t="s">
        <v>62</v>
      </c>
      <c r="S106" s="3">
        <f>170*4208.26</f>
        <v>715404.20000000007</v>
      </c>
      <c r="T106" t="s">
        <v>14</v>
      </c>
    </row>
    <row r="107" spans="11:20" x14ac:dyDescent="0.3">
      <c r="L107" t="s">
        <v>63</v>
      </c>
      <c r="S107" s="3">
        <f>350*4400</f>
        <v>1540000</v>
      </c>
      <c r="T107" t="s">
        <v>14</v>
      </c>
    </row>
    <row r="108" spans="11:20" x14ac:dyDescent="0.3">
      <c r="L108" s="5" t="s">
        <v>64</v>
      </c>
      <c r="M108" s="5"/>
      <c r="N108" s="5"/>
      <c r="O108" s="5"/>
      <c r="P108" s="5"/>
      <c r="Q108" s="5"/>
      <c r="R108" s="5"/>
      <c r="S108" s="6">
        <f>SUM(S106:S107)</f>
        <v>2255404.2000000002</v>
      </c>
      <c r="T108" s="5" t="s">
        <v>39</v>
      </c>
    </row>
    <row r="109" spans="11:20" x14ac:dyDescent="0.3">
      <c r="L109" t="s">
        <v>65</v>
      </c>
      <c r="S109" s="3">
        <v>170</v>
      </c>
      <c r="T109" t="s">
        <v>38</v>
      </c>
    </row>
    <row r="110" spans="11:20" x14ac:dyDescent="0.3">
      <c r="L110" t="s">
        <v>66</v>
      </c>
      <c r="S110" s="3">
        <v>350</v>
      </c>
      <c r="T110" t="s">
        <v>38</v>
      </c>
    </row>
    <row r="111" spans="11:20" x14ac:dyDescent="0.3">
      <c r="L111" s="5" t="s">
        <v>67</v>
      </c>
      <c r="M111" s="5"/>
      <c r="N111" s="5"/>
      <c r="O111" s="5"/>
      <c r="P111" s="5"/>
      <c r="Q111" s="5"/>
      <c r="R111" s="5"/>
      <c r="S111" s="6">
        <f>S109+S110</f>
        <v>520</v>
      </c>
      <c r="T111" s="5" t="s">
        <v>38</v>
      </c>
    </row>
    <row r="112" spans="11:20" x14ac:dyDescent="0.3">
      <c r="K112" s="5" t="s">
        <v>68</v>
      </c>
      <c r="L112" s="5"/>
      <c r="M112" s="5"/>
      <c r="N112" s="5"/>
      <c r="O112" s="5"/>
      <c r="P112" s="5"/>
      <c r="Q112" s="5"/>
      <c r="R112" s="5"/>
      <c r="S112" s="9">
        <f>S108/S111</f>
        <v>4337.3157692307695</v>
      </c>
      <c r="T112" s="5" t="s">
        <v>69</v>
      </c>
    </row>
    <row r="113" spans="11:20" x14ac:dyDescent="0.3">
      <c r="K113" s="5" t="s">
        <v>70</v>
      </c>
      <c r="L113" s="5"/>
      <c r="M113" s="5"/>
      <c r="N113" s="5"/>
      <c r="O113" s="5"/>
      <c r="P113" s="5"/>
      <c r="Q113" s="5"/>
      <c r="R113" s="5"/>
      <c r="S113" s="6">
        <f>400*4337.32</f>
        <v>1734928</v>
      </c>
      <c r="T113" s="5" t="s">
        <v>14</v>
      </c>
    </row>
    <row r="114" spans="11:20" x14ac:dyDescent="0.3">
      <c r="K114" t="s">
        <v>71</v>
      </c>
    </row>
    <row r="115" spans="11:20" x14ac:dyDescent="0.3">
      <c r="K115" s="5" t="s">
        <v>72</v>
      </c>
      <c r="L115" s="5"/>
      <c r="M115" s="5"/>
      <c r="N115" s="5"/>
      <c r="O115" s="5"/>
      <c r="P115" s="5"/>
      <c r="Q115" s="5"/>
      <c r="R115" s="5"/>
      <c r="S115" s="6">
        <f>120*4337.32</f>
        <v>520478.39999999997</v>
      </c>
      <c r="T115" s="5" t="s">
        <v>14</v>
      </c>
    </row>
    <row r="118" spans="11:20" x14ac:dyDescent="0.3">
      <c r="L118" t="s">
        <v>31</v>
      </c>
    </row>
    <row r="119" spans="11:20" x14ac:dyDescent="0.3">
      <c r="L119" s="5" t="s">
        <v>32</v>
      </c>
      <c r="M119" s="5"/>
      <c r="N119" s="5"/>
      <c r="O119" s="5"/>
      <c r="P119" s="5"/>
      <c r="Q119" s="5"/>
      <c r="R119" s="5"/>
      <c r="S119" s="6">
        <f>S100</f>
        <v>4124094.8000000003</v>
      </c>
      <c r="T119" s="5" t="s">
        <v>14</v>
      </c>
    </row>
    <row r="120" spans="11:20" x14ac:dyDescent="0.3">
      <c r="L120" s="5" t="s">
        <v>33</v>
      </c>
      <c r="M120" s="5"/>
      <c r="N120" s="5"/>
      <c r="O120" s="5"/>
      <c r="P120" s="5"/>
      <c r="Q120" s="5"/>
      <c r="R120" s="5"/>
      <c r="S120" s="6">
        <f>S113</f>
        <v>1734928</v>
      </c>
      <c r="T120" s="5" t="s">
        <v>14</v>
      </c>
    </row>
    <row r="121" spans="11:20" x14ac:dyDescent="0.3">
      <c r="L121" s="5" t="s">
        <v>34</v>
      </c>
      <c r="M121" s="5"/>
      <c r="N121" s="5"/>
      <c r="O121" s="5"/>
      <c r="P121" s="5"/>
      <c r="Q121" s="5"/>
      <c r="R121" s="5"/>
      <c r="S121" s="6">
        <f>S119+S120</f>
        <v>5859022.8000000007</v>
      </c>
      <c r="T121" s="5" t="s">
        <v>14</v>
      </c>
    </row>
    <row r="122" spans="11:20" x14ac:dyDescent="0.3">
      <c r="L122" s="5" t="s">
        <v>35</v>
      </c>
      <c r="M122" s="5"/>
      <c r="N122" s="5"/>
      <c r="O122" s="5"/>
      <c r="P122" s="5"/>
      <c r="Q122" s="5"/>
      <c r="R122" s="5"/>
      <c r="S122" s="6" t="s">
        <v>36</v>
      </c>
      <c r="T122" s="5" t="s">
        <v>38</v>
      </c>
    </row>
    <row r="123" spans="11:20" x14ac:dyDescent="0.3">
      <c r="L123" s="5" t="s">
        <v>37</v>
      </c>
      <c r="M123" s="5"/>
      <c r="N123" s="5"/>
      <c r="O123" s="5"/>
      <c r="P123" s="5"/>
      <c r="Q123" s="5"/>
      <c r="R123" s="5"/>
      <c r="S123" s="6">
        <f>S115</f>
        <v>520478.39999999997</v>
      </c>
      <c r="T123" s="5" t="s">
        <v>39</v>
      </c>
    </row>
    <row r="125" spans="11:20" x14ac:dyDescent="0.3">
      <c r="L125" s="7" t="s">
        <v>40</v>
      </c>
    </row>
    <row r="126" spans="11:20" x14ac:dyDescent="0.3">
      <c r="L126" s="5" t="s">
        <v>41</v>
      </c>
      <c r="S126" s="6">
        <f>S121</f>
        <v>5859022.8000000007</v>
      </c>
    </row>
  </sheetData>
  <mergeCells count="4">
    <mergeCell ref="M31:S34"/>
    <mergeCell ref="L64:R65"/>
    <mergeCell ref="L81:S82"/>
    <mergeCell ref="K104:T1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készletértékelés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B</dc:creator>
  <cp:lastModifiedBy>V B</cp:lastModifiedBy>
  <dcterms:created xsi:type="dcterms:W3CDTF">2025-12-16T12:59:28Z</dcterms:created>
  <dcterms:modified xsi:type="dcterms:W3CDTF">2025-12-16T15:37:53Z</dcterms:modified>
</cp:coreProperties>
</file>